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tabRatio="398" activeTab="0"/>
  </bookViews>
  <sheets>
    <sheet name="4(1)入港船舶表" sheetId="1" r:id="rId1"/>
    <sheet name="4(2)(4)輸移出輸移入" sheetId="2" r:id="rId2"/>
    <sheet name="4(3)コンテナ輸移出入" sheetId="3" r:id="rId3"/>
  </sheets>
  <definedNames>
    <definedName name="_xlnm.Print_Titles" localSheetId="1">'4(2)(4)輸移出輸移入'!$1:$2</definedName>
  </definedNames>
  <calcPr fullCalcOnLoad="1"/>
</workbook>
</file>

<file path=xl/sharedStrings.xml><?xml version="1.0" encoding="utf-8"?>
<sst xmlns="http://schemas.openxmlformats.org/spreadsheetml/2006/main" count="1743" uniqueCount="118">
  <si>
    <r>
      <t>1991年</t>
    </r>
  </si>
  <si>
    <r>
      <t>1992年</t>
    </r>
  </si>
  <si>
    <r>
      <t>1993年</t>
    </r>
  </si>
  <si>
    <r>
      <t>1994年</t>
    </r>
  </si>
  <si>
    <r>
      <t>1995年</t>
    </r>
  </si>
  <si>
    <r>
      <t>1996年</t>
    </r>
  </si>
  <si>
    <r>
      <t>1997年</t>
    </r>
  </si>
  <si>
    <r>
      <t>1998年</t>
    </r>
  </si>
  <si>
    <t>1990年</t>
  </si>
  <si>
    <t>(H2)</t>
  </si>
  <si>
    <t>区分</t>
  </si>
  <si>
    <t>計</t>
  </si>
  <si>
    <t>計</t>
  </si>
  <si>
    <t>港湾名</t>
  </si>
  <si>
    <t>神戸港</t>
  </si>
  <si>
    <t>尼崎西宮芦屋港</t>
  </si>
  <si>
    <t>大阪港</t>
  </si>
  <si>
    <t>堺泉北港</t>
  </si>
  <si>
    <t>阪南港</t>
  </si>
  <si>
    <t>調査対象区域合計</t>
  </si>
  <si>
    <t>隻数</t>
  </si>
  <si>
    <t>総トン数</t>
  </si>
  <si>
    <t>外航商船</t>
  </si>
  <si>
    <t>外航商船</t>
  </si>
  <si>
    <t>内航商船</t>
  </si>
  <si>
    <t>内航商船</t>
  </si>
  <si>
    <t>その他</t>
  </si>
  <si>
    <t>その他</t>
  </si>
  <si>
    <t>漁船</t>
  </si>
  <si>
    <t>漁船</t>
  </si>
  <si>
    <t>千葉港</t>
  </si>
  <si>
    <t>東京港</t>
  </si>
  <si>
    <t>横浜港</t>
  </si>
  <si>
    <t>川崎港</t>
  </si>
  <si>
    <t>名古屋港</t>
  </si>
  <si>
    <t>四日市港</t>
  </si>
  <si>
    <t>資料：港湾統計</t>
  </si>
  <si>
    <t>外航自航</t>
  </si>
  <si>
    <t>内航自航</t>
  </si>
  <si>
    <t>特定重要港湾計</t>
  </si>
  <si>
    <t>重要港湾計</t>
  </si>
  <si>
    <t>総計</t>
  </si>
  <si>
    <t>避難船</t>
  </si>
  <si>
    <t>鉄連</t>
  </si>
  <si>
    <t>地方港湾計</t>
  </si>
  <si>
    <t>　　鉄連とは鉄道連絡船をいう。</t>
  </si>
  <si>
    <t>　　外航自航とは外航の自動車航送船(フェリー)をいい、内航自航とは内航の自動車航送船(フェリー)をいう。</t>
  </si>
  <si>
    <t>注：単位：隻、トン</t>
  </si>
  <si>
    <t>　　外航商船とは外国航路に就航している商船をいい、内航商船とは内国航路に就航している商船をいう。</t>
  </si>
  <si>
    <t>和歌山下津港</t>
  </si>
  <si>
    <r>
      <t>2000年</t>
    </r>
  </si>
  <si>
    <r>
      <t>2001年</t>
    </r>
  </si>
  <si>
    <r>
      <t>2002年</t>
    </r>
  </si>
  <si>
    <r>
      <t>2003年</t>
    </r>
  </si>
  <si>
    <t>東播磨港</t>
  </si>
  <si>
    <t>日高港</t>
  </si>
  <si>
    <t>1999年</t>
  </si>
  <si>
    <r>
      <t>(H3)</t>
    </r>
  </si>
  <si>
    <r>
      <t>(H4)</t>
    </r>
  </si>
  <si>
    <r>
      <t>(H5)</t>
    </r>
  </si>
  <si>
    <r>
      <t>(H6)</t>
    </r>
  </si>
  <si>
    <r>
      <t>(H7)</t>
    </r>
  </si>
  <si>
    <r>
      <t>(H8)</t>
    </r>
  </si>
  <si>
    <r>
      <t>(H9)</t>
    </r>
  </si>
  <si>
    <r>
      <t>(H10)</t>
    </r>
  </si>
  <si>
    <r>
      <t>(H11)</t>
    </r>
  </si>
  <si>
    <r>
      <t>(H12)</t>
    </r>
  </si>
  <si>
    <r>
      <t>(H13)</t>
    </r>
  </si>
  <si>
    <r>
      <t>(H14)</t>
    </r>
  </si>
  <si>
    <r>
      <t>(H15)</t>
    </r>
  </si>
  <si>
    <t>外航自航</t>
  </si>
  <si>
    <t>内航自航</t>
  </si>
  <si>
    <r>
      <t>2004年</t>
    </r>
  </si>
  <si>
    <r>
      <t>2005年</t>
    </r>
  </si>
  <si>
    <r>
      <t>(H16)</t>
    </r>
  </si>
  <si>
    <r>
      <t>(H17)</t>
    </r>
  </si>
  <si>
    <t>下関港</t>
  </si>
  <si>
    <t>博多港</t>
  </si>
  <si>
    <t>北九州港</t>
  </si>
  <si>
    <r>
      <t>2006年</t>
    </r>
  </si>
  <si>
    <r>
      <t>2007年</t>
    </r>
  </si>
  <si>
    <r>
      <t>2008年</t>
    </r>
  </si>
  <si>
    <r>
      <t>2009年</t>
    </r>
  </si>
  <si>
    <r>
      <t>2010年</t>
    </r>
  </si>
  <si>
    <r>
      <t>(H18)</t>
    </r>
  </si>
  <si>
    <r>
      <t>(H19)</t>
    </r>
  </si>
  <si>
    <r>
      <t>(H20)</t>
    </r>
  </si>
  <si>
    <r>
      <t>(H21)</t>
    </r>
  </si>
  <si>
    <r>
      <t>(H22)</t>
    </r>
  </si>
  <si>
    <r>
      <t>1999年</t>
    </r>
  </si>
  <si>
    <r>
      <t>(H11)</t>
    </r>
  </si>
  <si>
    <r>
      <t>(H11)</t>
    </r>
  </si>
  <si>
    <r>
      <t>(H15)</t>
    </r>
  </si>
  <si>
    <r>
      <t>(H15)</t>
    </r>
  </si>
  <si>
    <t>外貿</t>
  </si>
  <si>
    <t>輸出</t>
  </si>
  <si>
    <t>外貿</t>
  </si>
  <si>
    <t>(仲)</t>
  </si>
  <si>
    <t>輸入</t>
  </si>
  <si>
    <t>自</t>
  </si>
  <si>
    <t>輸出</t>
  </si>
  <si>
    <t>輸入</t>
  </si>
  <si>
    <t>内貿</t>
  </si>
  <si>
    <t>移出</t>
  </si>
  <si>
    <t>内貿</t>
  </si>
  <si>
    <t>移入</t>
  </si>
  <si>
    <t>輸移出</t>
  </si>
  <si>
    <t>鉄</t>
  </si>
  <si>
    <t>輸移入</t>
  </si>
  <si>
    <t>外貿</t>
  </si>
  <si>
    <t xml:space="preserve">      </t>
  </si>
  <si>
    <t>-</t>
  </si>
  <si>
    <t>-</t>
  </si>
  <si>
    <t>注：単位：トン</t>
  </si>
  <si>
    <t>　　外貿とは外国貿易貨物、内貿とは内国貿易貨物、自とは自動車航送船(フェリー)によって運送するバス、トラック、乗用車等（二輪自動車及び自転車を除く）の台数を車種別にフレーン・トン換算した貨物をいう。</t>
  </si>
  <si>
    <t>　　(仲)とは仲継貨物をいい、調査港湾で他の船舶に積換えて運送する貨物及び外航船舶として入港し、内航船舶に資格が変更された場合の積載貨物をいう。なお、数値は内数である。</t>
  </si>
  <si>
    <r>
      <t>(H20)</t>
    </r>
  </si>
  <si>
    <t>コンテナ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</si>
</sst>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0_);\(0\)"/>
    <numFmt numFmtId="179" formatCode="#,##0_ "/>
    <numFmt numFmtId="180" formatCode="\(#,##0\)"/>
    <numFmt numFmtId="181" formatCode="_ * #,##0_ ;_ * \-#,##0_ ;_ * &quot;－&quot;_ ;_ @_ "/>
  </numFmts>
  <fonts count="37">
    <font>
      <sz val="10"/>
      <name val="ＭＳ 明朝"/>
      <family val="1"/>
    </font>
    <font>
      <sz val="6"/>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style="medium"/>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medium"/>
      <right style="thin"/>
      <top>
        <color indexed="63"/>
      </top>
      <bottom style="thin"/>
    </border>
    <border>
      <left style="thin"/>
      <right style="medium"/>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style="double"/>
      <bottom>
        <color indexed="63"/>
      </bottom>
    </border>
    <border>
      <left style="medium"/>
      <right style="thin"/>
      <top style="medium"/>
      <bottom style="thin"/>
    </border>
    <border>
      <left style="medium"/>
      <right style="thin"/>
      <top style="thin"/>
      <bottom style="medium"/>
    </border>
    <border>
      <left style="medium"/>
      <right style="thin"/>
      <top style="double"/>
      <bottom>
        <color indexed="63"/>
      </bottom>
    </border>
    <border>
      <left style="thin"/>
      <right style="thin"/>
      <top style="medium"/>
      <bottom style="thin"/>
    </border>
    <border>
      <left style="thin"/>
      <right style="thin"/>
      <top style="thin"/>
      <bottom style="thin"/>
    </border>
    <border>
      <left style="medium"/>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55">
    <xf numFmtId="0" fontId="0" fillId="0" borderId="0" xfId="0" applyAlignment="1">
      <alignment/>
    </xf>
    <xf numFmtId="3" fontId="2" fillId="0" borderId="0" xfId="0" applyNumberFormat="1" applyFont="1" applyFill="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Alignment="1">
      <alignment/>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0" fontId="2" fillId="0" borderId="20" xfId="0" applyNumberFormat="1" applyFont="1" applyFill="1" applyBorder="1" applyAlignment="1">
      <alignment vertical="center"/>
    </xf>
    <xf numFmtId="3" fontId="2" fillId="0" borderId="21" xfId="0" applyNumberFormat="1" applyFont="1" applyFill="1" applyBorder="1" applyAlignment="1">
      <alignment vertical="center"/>
    </xf>
    <xf numFmtId="3" fontId="2" fillId="0" borderId="22" xfId="0" applyNumberFormat="1" applyFont="1" applyFill="1" applyBorder="1" applyAlignment="1">
      <alignment vertical="center"/>
    </xf>
    <xf numFmtId="3" fontId="2" fillId="0" borderId="23" xfId="0" applyNumberFormat="1" applyFont="1" applyFill="1" applyBorder="1" applyAlignment="1">
      <alignment vertical="center"/>
    </xf>
    <xf numFmtId="0"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27"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29" xfId="0" applyNumberFormat="1" applyFont="1" applyFill="1" applyBorder="1" applyAlignment="1">
      <alignment vertical="center"/>
    </xf>
    <xf numFmtId="0" fontId="2" fillId="0" borderId="30" xfId="0" applyNumberFormat="1" applyFont="1" applyFill="1" applyBorder="1" applyAlignment="1">
      <alignment vertical="center"/>
    </xf>
    <xf numFmtId="176" fontId="2" fillId="0" borderId="31" xfId="0" applyNumberFormat="1" applyFont="1" applyFill="1" applyBorder="1" applyAlignment="1">
      <alignment vertical="center"/>
    </xf>
    <xf numFmtId="176" fontId="2" fillId="0" borderId="32" xfId="0" applyNumberFormat="1" applyFont="1" applyFill="1" applyBorder="1" applyAlignment="1">
      <alignment vertical="center"/>
    </xf>
    <xf numFmtId="176" fontId="2" fillId="0" borderId="33" xfId="0" applyNumberFormat="1" applyFont="1" applyFill="1" applyBorder="1" applyAlignment="1">
      <alignment vertical="center"/>
    </xf>
    <xf numFmtId="180" fontId="2" fillId="0" borderId="32" xfId="0" applyNumberFormat="1" applyFont="1" applyFill="1" applyBorder="1" applyAlignment="1">
      <alignment vertical="center"/>
    </xf>
    <xf numFmtId="176" fontId="2" fillId="0" borderId="28" xfId="0" applyNumberFormat="1" applyFont="1" applyFill="1" applyBorder="1" applyAlignment="1">
      <alignment vertical="center"/>
    </xf>
    <xf numFmtId="176" fontId="2" fillId="0" borderId="22" xfId="0" applyNumberFormat="1" applyFont="1" applyFill="1" applyBorder="1" applyAlignment="1">
      <alignment vertical="center"/>
    </xf>
    <xf numFmtId="176" fontId="2" fillId="0" borderId="23" xfId="0" applyNumberFormat="1" applyFont="1" applyFill="1" applyBorder="1" applyAlignment="1">
      <alignment vertical="center"/>
    </xf>
    <xf numFmtId="180" fontId="2" fillId="0" borderId="22" xfId="0" applyNumberFormat="1" applyFont="1" applyFill="1" applyBorder="1" applyAlignment="1">
      <alignment vertical="center"/>
    </xf>
    <xf numFmtId="0" fontId="2" fillId="0" borderId="34" xfId="0" applyNumberFormat="1" applyFont="1" applyFill="1" applyBorder="1" applyAlignment="1">
      <alignment vertical="center"/>
    </xf>
    <xf numFmtId="176" fontId="2" fillId="0" borderId="15" xfId="0" applyNumberFormat="1" applyFont="1" applyFill="1" applyBorder="1" applyAlignment="1">
      <alignment vertical="center"/>
    </xf>
    <xf numFmtId="176" fontId="2" fillId="0" borderId="16" xfId="0" applyNumberFormat="1" applyFont="1" applyFill="1" applyBorder="1" applyAlignment="1">
      <alignment vertical="center"/>
    </xf>
    <xf numFmtId="176" fontId="2" fillId="0" borderId="17" xfId="0" applyNumberFormat="1" applyFont="1" applyFill="1" applyBorder="1" applyAlignment="1">
      <alignment vertical="center"/>
    </xf>
    <xf numFmtId="180" fontId="2" fillId="0" borderId="16" xfId="0" applyNumberFormat="1" applyFont="1" applyFill="1" applyBorder="1" applyAlignment="1">
      <alignment vertical="center"/>
    </xf>
    <xf numFmtId="3" fontId="2" fillId="0" borderId="35" xfId="0" applyNumberFormat="1" applyFont="1" applyFill="1" applyBorder="1" applyAlignment="1">
      <alignment vertical="center"/>
    </xf>
    <xf numFmtId="180" fontId="2" fillId="0" borderId="28" xfId="0" applyNumberFormat="1" applyFont="1" applyFill="1" applyBorder="1" applyAlignment="1">
      <alignment vertical="center"/>
    </xf>
    <xf numFmtId="180" fontId="2" fillId="0" borderId="23" xfId="0" applyNumberFormat="1" applyFont="1" applyFill="1" applyBorder="1" applyAlignment="1">
      <alignment vertical="center"/>
    </xf>
    <xf numFmtId="180" fontId="2" fillId="0" borderId="15" xfId="0" applyNumberFormat="1" applyFont="1" applyFill="1" applyBorder="1" applyAlignment="1">
      <alignment vertical="center"/>
    </xf>
    <xf numFmtId="180" fontId="2" fillId="0" borderId="17" xfId="0" applyNumberFormat="1" applyFont="1" applyFill="1" applyBorder="1" applyAlignment="1">
      <alignment vertical="center"/>
    </xf>
    <xf numFmtId="3" fontId="2" fillId="0" borderId="0" xfId="0" applyNumberFormat="1" applyFont="1" applyFill="1" applyAlignment="1">
      <alignment/>
    </xf>
    <xf numFmtId="176" fontId="2" fillId="0" borderId="36" xfId="0" applyNumberFormat="1" applyFont="1" applyFill="1" applyBorder="1" applyAlignment="1">
      <alignment vertical="center"/>
    </xf>
    <xf numFmtId="0" fontId="2" fillId="0" borderId="0" xfId="0" applyFont="1" applyFill="1" applyAlignment="1">
      <alignment horizontal="left"/>
    </xf>
    <xf numFmtId="0" fontId="2" fillId="0" borderId="0" xfId="0" applyFont="1" applyFill="1" applyAlignment="1">
      <alignment horizontal="center" vertical="center" textRotation="255"/>
    </xf>
    <xf numFmtId="0" fontId="2" fillId="0" borderId="0" xfId="0" applyFont="1" applyFill="1" applyAlignment="1">
      <alignment/>
    </xf>
    <xf numFmtId="0" fontId="2" fillId="0" borderId="0" xfId="0" applyFont="1" applyFill="1" applyAlignment="1">
      <alignment horizontal="center"/>
    </xf>
    <xf numFmtId="0" fontId="2" fillId="0" borderId="37" xfId="0" applyFont="1" applyFill="1" applyBorder="1" applyAlignment="1">
      <alignment horizontal="center" vertical="center"/>
    </xf>
    <xf numFmtId="3" fontId="2" fillId="0" borderId="38" xfId="0" applyNumberFormat="1" applyFont="1" applyFill="1" applyBorder="1" applyAlignment="1">
      <alignment vertical="center"/>
    </xf>
    <xf numFmtId="180" fontId="2" fillId="0" borderId="39" xfId="0" applyNumberFormat="1" applyFont="1" applyFill="1" applyBorder="1" applyAlignment="1">
      <alignment vertical="center"/>
    </xf>
    <xf numFmtId="180" fontId="2" fillId="0" borderId="0" xfId="0" applyNumberFormat="1" applyFont="1" applyFill="1" applyBorder="1" applyAlignment="1">
      <alignment vertical="center"/>
    </xf>
    <xf numFmtId="3" fontId="2" fillId="0" borderId="13" xfId="0" applyNumberFormat="1" applyFont="1" applyFill="1" applyBorder="1" applyAlignment="1">
      <alignment vertical="center"/>
    </xf>
    <xf numFmtId="180" fontId="2" fillId="0" borderId="37" xfId="0" applyNumberFormat="1" applyFont="1" applyFill="1" applyBorder="1" applyAlignment="1">
      <alignment vertical="center"/>
    </xf>
    <xf numFmtId="0" fontId="2" fillId="0" borderId="22" xfId="0" applyFont="1" applyFill="1" applyBorder="1" applyAlignment="1">
      <alignment/>
    </xf>
    <xf numFmtId="0" fontId="2" fillId="0" borderId="0" xfId="0" applyFont="1" applyFill="1" applyBorder="1" applyAlignment="1">
      <alignment horizontal="center" vertical="center"/>
    </xf>
    <xf numFmtId="180" fontId="2" fillId="0" borderId="33"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180" fontId="2" fillId="0" borderId="42" xfId="0" applyNumberFormat="1" applyFont="1" applyFill="1" applyBorder="1" applyAlignment="1">
      <alignment vertical="center"/>
    </xf>
    <xf numFmtId="180" fontId="2" fillId="0" borderId="18" xfId="0" applyNumberFormat="1" applyFont="1" applyFill="1" applyBorder="1" applyAlignment="1">
      <alignment vertical="center"/>
    </xf>
    <xf numFmtId="180" fontId="2" fillId="0" borderId="40" xfId="0" applyNumberFormat="1" applyFont="1" applyFill="1" applyBorder="1" applyAlignment="1">
      <alignment vertical="center"/>
    </xf>
    <xf numFmtId="0" fontId="2" fillId="0" borderId="19"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1"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22" xfId="0" applyFont="1" applyFill="1" applyBorder="1" applyAlignment="1">
      <alignment horizontal="center" vertical="center" textRotation="255"/>
    </xf>
    <xf numFmtId="0" fontId="2" fillId="0" borderId="2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3" fontId="2" fillId="0" borderId="19" xfId="0" applyNumberFormat="1" applyFont="1" applyFill="1" applyBorder="1" applyAlignment="1">
      <alignment vertical="center"/>
    </xf>
    <xf numFmtId="176" fontId="2" fillId="0" borderId="20"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Alignment="1">
      <alignment/>
    </xf>
    <xf numFmtId="3" fontId="2" fillId="0" borderId="20" xfId="0" applyNumberFormat="1" applyFont="1" applyFill="1" applyBorder="1" applyAlignment="1">
      <alignment vertical="center"/>
    </xf>
    <xf numFmtId="3" fontId="2" fillId="0" borderId="24" xfId="0" applyNumberFormat="1" applyFont="1" applyFill="1" applyBorder="1" applyAlignment="1">
      <alignment vertical="center"/>
    </xf>
    <xf numFmtId="180" fontId="2" fillId="0" borderId="31" xfId="0" applyNumberFormat="1" applyFont="1" applyFill="1" applyBorder="1" applyAlignment="1">
      <alignment vertical="center"/>
    </xf>
    <xf numFmtId="180" fontId="2" fillId="0" borderId="30" xfId="0" applyNumberFormat="1" applyFont="1" applyFill="1" applyBorder="1" applyAlignment="1">
      <alignment vertical="center"/>
    </xf>
    <xf numFmtId="3" fontId="2" fillId="0" borderId="31" xfId="0" applyNumberFormat="1" applyFont="1" applyFill="1" applyBorder="1" applyAlignment="1">
      <alignment vertical="center"/>
    </xf>
    <xf numFmtId="3" fontId="2" fillId="0" borderId="32" xfId="0" applyNumberFormat="1" applyFont="1" applyFill="1" applyBorder="1" applyAlignment="1">
      <alignment vertical="center"/>
    </xf>
    <xf numFmtId="3" fontId="2" fillId="0" borderId="33"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30" xfId="0" applyNumberFormat="1" applyFont="1" applyFill="1" applyBorder="1" applyAlignment="1">
      <alignment vertical="center"/>
    </xf>
    <xf numFmtId="180" fontId="2" fillId="0" borderId="34" xfId="0" applyNumberFormat="1" applyFont="1" applyFill="1" applyBorder="1" applyAlignment="1">
      <alignment vertical="center"/>
    </xf>
    <xf numFmtId="180" fontId="2" fillId="0" borderId="20" xfId="0" applyNumberFormat="1" applyFont="1" applyFill="1" applyBorder="1" applyAlignment="1">
      <alignment vertical="center"/>
    </xf>
    <xf numFmtId="176" fontId="2" fillId="0" borderId="29" xfId="0" applyNumberFormat="1" applyFont="1" applyFill="1" applyBorder="1" applyAlignment="1">
      <alignment vertical="center"/>
    </xf>
    <xf numFmtId="176" fontId="2" fillId="0" borderId="26" xfId="0" applyNumberFormat="1" applyFont="1" applyFill="1" applyBorder="1" applyAlignment="1">
      <alignment vertical="center"/>
    </xf>
    <xf numFmtId="176" fontId="2" fillId="0" borderId="27" xfId="0" applyNumberFormat="1" applyFont="1" applyFill="1" applyBorder="1" applyAlignment="1">
      <alignment vertical="center"/>
    </xf>
    <xf numFmtId="176" fontId="2" fillId="0" borderId="38" xfId="0" applyNumberFormat="1" applyFont="1" applyFill="1" applyBorder="1" applyAlignment="1">
      <alignment vertical="center"/>
    </xf>
    <xf numFmtId="176" fontId="2" fillId="0" borderId="0" xfId="0" applyNumberFormat="1" applyFont="1" applyFill="1" applyAlignment="1">
      <alignment/>
    </xf>
    <xf numFmtId="176" fontId="2" fillId="0" borderId="21" xfId="0" applyNumberFormat="1" applyFont="1" applyFill="1" applyBorder="1" applyAlignment="1">
      <alignment vertical="center"/>
    </xf>
    <xf numFmtId="178" fontId="2" fillId="0" borderId="22" xfId="0" applyNumberFormat="1" applyFont="1" applyFill="1" applyBorder="1" applyAlignment="1">
      <alignment vertical="center"/>
    </xf>
    <xf numFmtId="178" fontId="2" fillId="0" borderId="23" xfId="0" applyNumberFormat="1" applyFont="1" applyFill="1" applyBorder="1" applyAlignment="1">
      <alignment vertical="center"/>
    </xf>
    <xf numFmtId="178" fontId="2" fillId="0" borderId="28" xfId="0" applyNumberFormat="1" applyFont="1" applyFill="1" applyBorder="1" applyAlignment="1">
      <alignment vertical="center"/>
    </xf>
    <xf numFmtId="178" fontId="2" fillId="0" borderId="0" xfId="0" applyNumberFormat="1" applyFont="1" applyFill="1" applyBorder="1" applyAlignment="1">
      <alignment vertical="center"/>
    </xf>
    <xf numFmtId="180" fontId="2" fillId="0" borderId="33" xfId="0" applyNumberFormat="1" applyFont="1" applyFill="1" applyBorder="1" applyAlignment="1">
      <alignment horizontal="right" vertical="center"/>
    </xf>
    <xf numFmtId="180" fontId="2" fillId="0" borderId="32" xfId="0" applyNumberFormat="1" applyFont="1" applyFill="1" applyBorder="1" applyAlignment="1">
      <alignment horizontal="right" vertical="center"/>
    </xf>
    <xf numFmtId="180" fontId="2" fillId="0" borderId="30" xfId="0" applyNumberFormat="1" applyFont="1" applyFill="1" applyBorder="1" applyAlignment="1">
      <alignment horizontal="right" vertical="center"/>
    </xf>
    <xf numFmtId="3" fontId="2" fillId="0" borderId="43" xfId="0" applyNumberFormat="1" applyFont="1" applyFill="1" applyBorder="1" applyAlignment="1">
      <alignment vertical="center"/>
    </xf>
    <xf numFmtId="3" fontId="2" fillId="0" borderId="44" xfId="0" applyNumberFormat="1" applyFont="1" applyFill="1" applyBorder="1" applyAlignment="1">
      <alignment vertical="center"/>
    </xf>
    <xf numFmtId="178" fontId="2" fillId="0" borderId="32" xfId="0" applyNumberFormat="1" applyFont="1" applyFill="1" applyBorder="1" applyAlignment="1">
      <alignment vertical="center"/>
    </xf>
    <xf numFmtId="178" fontId="2" fillId="0" borderId="33" xfId="0" applyNumberFormat="1" applyFont="1" applyFill="1" applyBorder="1" applyAlignment="1">
      <alignment vertical="center"/>
    </xf>
    <xf numFmtId="0" fontId="2" fillId="0" borderId="45" xfId="0" applyNumberFormat="1" applyFont="1" applyFill="1" applyBorder="1" applyAlignment="1">
      <alignment vertical="center"/>
    </xf>
    <xf numFmtId="3" fontId="2" fillId="0" borderId="46" xfId="0" applyNumberFormat="1" applyFont="1" applyFill="1" applyBorder="1" applyAlignment="1">
      <alignment vertical="center"/>
    </xf>
    <xf numFmtId="3" fontId="2" fillId="0" borderId="47" xfId="0" applyNumberFormat="1" applyFont="1" applyFill="1" applyBorder="1" applyAlignment="1">
      <alignment vertical="center"/>
    </xf>
    <xf numFmtId="3" fontId="2" fillId="0" borderId="48" xfId="0" applyNumberFormat="1" applyFont="1" applyFill="1" applyBorder="1" applyAlignment="1">
      <alignment vertical="center"/>
    </xf>
    <xf numFmtId="3" fontId="2" fillId="0" borderId="49" xfId="0" applyNumberFormat="1" applyFont="1" applyFill="1" applyBorder="1" applyAlignment="1">
      <alignment vertical="center"/>
    </xf>
    <xf numFmtId="3" fontId="2" fillId="0" borderId="45" xfId="0" applyNumberFormat="1" applyFont="1" applyFill="1" applyBorder="1" applyAlignment="1">
      <alignment vertical="center"/>
    </xf>
    <xf numFmtId="180" fontId="2" fillId="0" borderId="50" xfId="0" applyNumberFormat="1" applyFont="1" applyFill="1" applyBorder="1" applyAlignment="1">
      <alignment vertical="center"/>
    </xf>
    <xf numFmtId="3" fontId="2" fillId="0" borderId="0" xfId="0" applyNumberFormat="1" applyFont="1" applyFill="1" applyBorder="1" applyAlignment="1">
      <alignment vertical="center" wrapText="1"/>
    </xf>
    <xf numFmtId="3" fontId="2" fillId="0" borderId="0" xfId="0" applyNumberFormat="1" applyFont="1" applyFill="1" applyBorder="1" applyAlignment="1">
      <alignment horizontal="center" vertical="center" textRotation="255" wrapText="1"/>
    </xf>
    <xf numFmtId="0" fontId="2" fillId="0" borderId="0" xfId="0" applyNumberFormat="1"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xf>
    <xf numFmtId="0" fontId="2" fillId="0" borderId="51" xfId="0" applyNumberFormat="1" applyFont="1" applyFill="1" applyBorder="1" applyAlignment="1">
      <alignment vertical="center"/>
    </xf>
    <xf numFmtId="180" fontId="2" fillId="0" borderId="52" xfId="0" applyNumberFormat="1" applyFont="1" applyFill="1" applyBorder="1" applyAlignment="1">
      <alignment vertical="center"/>
    </xf>
    <xf numFmtId="180" fontId="2" fillId="0" borderId="53" xfId="0" applyNumberFormat="1" applyFont="1" applyFill="1" applyBorder="1" applyAlignment="1">
      <alignment vertical="center"/>
    </xf>
    <xf numFmtId="180" fontId="2" fillId="0" borderId="54" xfId="0" applyNumberFormat="1" applyFont="1" applyFill="1" applyBorder="1" applyAlignment="1">
      <alignment vertical="center"/>
    </xf>
    <xf numFmtId="3" fontId="2" fillId="0" borderId="55" xfId="0" applyNumberFormat="1" applyFont="1" applyFill="1" applyBorder="1" applyAlignment="1">
      <alignment vertical="center"/>
    </xf>
    <xf numFmtId="3" fontId="2" fillId="0" borderId="21" xfId="0" applyNumberFormat="1" applyFont="1" applyFill="1" applyBorder="1" applyAlignment="1">
      <alignment vertical="center" wrapText="1"/>
    </xf>
    <xf numFmtId="3" fontId="2" fillId="0" borderId="36" xfId="0" applyNumberFormat="1" applyFont="1" applyFill="1" applyBorder="1" applyAlignment="1">
      <alignment vertical="center" wrapText="1"/>
    </xf>
    <xf numFmtId="3" fontId="2" fillId="0" borderId="22" xfId="0" applyNumberFormat="1" applyFont="1" applyFill="1" applyBorder="1" applyAlignment="1">
      <alignment horizontal="center" vertical="center" textRotation="255" wrapText="1"/>
    </xf>
    <xf numFmtId="3" fontId="2" fillId="0" borderId="26" xfId="0" applyNumberFormat="1" applyFont="1" applyFill="1" applyBorder="1" applyAlignment="1">
      <alignment horizontal="center" vertical="center" textRotation="255" wrapText="1"/>
    </xf>
    <xf numFmtId="3" fontId="2" fillId="0" borderId="16" xfId="0" applyNumberFormat="1" applyFont="1" applyFill="1" applyBorder="1" applyAlignment="1">
      <alignment horizontal="center" vertical="center" textRotation="255" wrapText="1"/>
    </xf>
    <xf numFmtId="0" fontId="2" fillId="0" borderId="19"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1"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56" xfId="0" applyFont="1" applyFill="1" applyBorder="1" applyAlignment="1">
      <alignment horizontal="left" vertical="center"/>
    </xf>
    <xf numFmtId="0" fontId="2" fillId="0" borderId="57" xfId="0" applyFont="1" applyFill="1" applyBorder="1" applyAlignment="1">
      <alignment horizontal="left" vertical="center"/>
    </xf>
    <xf numFmtId="3" fontId="2" fillId="0" borderId="25" xfId="0" applyNumberFormat="1" applyFont="1" applyFill="1" applyBorder="1" applyAlignment="1">
      <alignment vertical="center" wrapText="1"/>
    </xf>
    <xf numFmtId="3" fontId="2" fillId="0" borderId="11" xfId="0" applyNumberFormat="1" applyFont="1" applyFill="1" applyBorder="1" applyAlignment="1">
      <alignment horizontal="center" vertical="center" textRotation="255" wrapText="1"/>
    </xf>
    <xf numFmtId="3" fontId="2" fillId="0" borderId="32" xfId="0" applyNumberFormat="1" applyFont="1" applyFill="1" applyBorder="1" applyAlignment="1">
      <alignment horizontal="center" vertical="center" textRotation="255" wrapText="1"/>
    </xf>
    <xf numFmtId="3" fontId="2" fillId="0" borderId="35" xfId="0" applyNumberFormat="1" applyFont="1" applyFill="1" applyBorder="1" applyAlignment="1">
      <alignment vertical="center" wrapText="1"/>
    </xf>
    <xf numFmtId="3" fontId="2" fillId="0" borderId="21" xfId="0" applyNumberFormat="1" applyFont="1" applyFill="1" applyBorder="1" applyAlignment="1">
      <alignment horizontal="left" vertical="center" wrapText="1"/>
    </xf>
    <xf numFmtId="3" fontId="2" fillId="0" borderId="35" xfId="0" applyNumberFormat="1" applyFont="1" applyFill="1" applyBorder="1" applyAlignment="1">
      <alignment horizontal="left" vertical="center" wrapText="1"/>
    </xf>
    <xf numFmtId="3" fontId="2" fillId="0" borderId="36" xfId="0" applyNumberFormat="1" applyFont="1" applyFill="1" applyBorder="1" applyAlignment="1">
      <alignment horizontal="left" vertical="center" wrapText="1"/>
    </xf>
    <xf numFmtId="0" fontId="2" fillId="0" borderId="56" xfId="0" applyFont="1" applyFill="1" applyBorder="1" applyAlignment="1">
      <alignment vertical="center"/>
    </xf>
    <xf numFmtId="0" fontId="2" fillId="0" borderId="57" xfId="0" applyFont="1" applyFill="1" applyBorder="1" applyAlignment="1">
      <alignment vertical="center"/>
    </xf>
    <xf numFmtId="3" fontId="2" fillId="0" borderId="58" xfId="0" applyNumberFormat="1"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3" fontId="2" fillId="0" borderId="36" xfId="0" applyNumberFormat="1" applyFont="1" applyFill="1" applyBorder="1" applyAlignment="1">
      <alignment horizontal="center" vertical="center" wrapText="1"/>
    </xf>
    <xf numFmtId="3" fontId="2" fillId="0" borderId="47" xfId="0" applyNumberFormat="1" applyFont="1" applyFill="1" applyBorder="1" applyAlignment="1">
      <alignment horizontal="center" vertical="center" textRotation="255" wrapText="1"/>
    </xf>
    <xf numFmtId="3" fontId="2" fillId="0" borderId="59" xfId="0" applyNumberFormat="1" applyFont="1" applyFill="1" applyBorder="1" applyAlignment="1">
      <alignment horizontal="center" vertical="center" textRotation="255" wrapText="1"/>
    </xf>
    <xf numFmtId="3" fontId="2" fillId="0" borderId="60" xfId="0" applyNumberFormat="1" applyFont="1" applyFill="1" applyBorder="1" applyAlignment="1">
      <alignment horizontal="center" vertical="center" textRotation="255" wrapText="1"/>
    </xf>
    <xf numFmtId="0" fontId="2" fillId="0" borderId="25" xfId="0" applyFont="1" applyFill="1" applyBorder="1" applyAlignment="1">
      <alignment vertical="center"/>
    </xf>
    <xf numFmtId="0" fontId="2" fillId="0" borderId="22" xfId="0" applyFont="1" applyFill="1" applyBorder="1" applyAlignment="1">
      <alignment horizontal="center" vertical="center" textRotation="255"/>
    </xf>
    <xf numFmtId="0" fontId="2" fillId="0" borderId="20" xfId="0" applyFont="1" applyFill="1" applyBorder="1" applyAlignment="1">
      <alignment horizontal="center" vertical="center"/>
    </xf>
    <xf numFmtId="3" fontId="2" fillId="0" borderId="61" xfId="0" applyNumberFormat="1" applyFont="1" applyFill="1" applyBorder="1" applyAlignment="1">
      <alignment horizontal="left" vertical="center" wrapText="1"/>
    </xf>
    <xf numFmtId="3" fontId="2" fillId="0" borderId="52" xfId="0" applyNumberFormat="1" applyFont="1" applyFill="1" applyBorder="1" applyAlignment="1">
      <alignment horizontal="center" vertical="center" textRotation="255" wrapText="1"/>
    </xf>
    <xf numFmtId="3" fontId="2" fillId="0" borderId="58" xfId="0" applyNumberFormat="1"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W171"/>
  <sheetViews>
    <sheetView tabSelected="1" zoomScaleSheetLayoutView="100" zoomScalePageLayoutView="0" workbookViewId="0" topLeftCell="A28">
      <selection activeCell="C33" sqref="C33"/>
    </sheetView>
  </sheetViews>
  <sheetFormatPr defaultColWidth="12.75390625" defaultRowHeight="12.75"/>
  <cols>
    <col min="1" max="1" width="9.75390625" style="47" customWidth="1"/>
    <col min="2" max="2" width="3.75390625" style="48" customWidth="1"/>
    <col min="3" max="3" width="9.75390625" style="6" customWidth="1"/>
    <col min="4" max="24" width="12.75390625" style="6" customWidth="1"/>
    <col min="25" max="25" width="6.625" style="6" customWidth="1"/>
    <col min="26" max="26" width="9.75390625" style="49" customWidth="1"/>
    <col min="27" max="27" width="3.75390625" style="50" customWidth="1"/>
    <col min="28" max="28" width="9.75390625" style="6" customWidth="1"/>
    <col min="29" max="50" width="12.75390625" style="6" customWidth="1"/>
    <col min="51" max="51" width="6.625" style="6" customWidth="1"/>
    <col min="52" max="52" width="9.75390625" style="6" customWidth="1"/>
    <col min="53" max="53" width="3.75390625" style="6" customWidth="1"/>
    <col min="54" max="54" width="9.75390625" style="6" customWidth="1"/>
    <col min="55" max="75" width="14.625" style="6" customWidth="1"/>
    <col min="76" max="16384" width="12.75390625" style="6" customWidth="1"/>
  </cols>
  <sheetData>
    <row r="1" spans="1:75" ht="12">
      <c r="A1" s="132" t="s">
        <v>13</v>
      </c>
      <c r="B1" s="130"/>
      <c r="C1" s="128" t="s">
        <v>10</v>
      </c>
      <c r="D1" s="2" t="s">
        <v>8</v>
      </c>
      <c r="E1" s="3" t="s">
        <v>0</v>
      </c>
      <c r="F1" s="3" t="s">
        <v>1</v>
      </c>
      <c r="G1" s="3" t="s">
        <v>2</v>
      </c>
      <c r="H1" s="3" t="s">
        <v>3</v>
      </c>
      <c r="I1" s="3" t="s">
        <v>4</v>
      </c>
      <c r="J1" s="3" t="s">
        <v>5</v>
      </c>
      <c r="K1" s="3" t="s">
        <v>6</v>
      </c>
      <c r="L1" s="4" t="s">
        <v>7</v>
      </c>
      <c r="M1" s="3" t="s">
        <v>56</v>
      </c>
      <c r="N1" s="3" t="s">
        <v>50</v>
      </c>
      <c r="O1" s="3" t="s">
        <v>51</v>
      </c>
      <c r="P1" s="5" t="s">
        <v>52</v>
      </c>
      <c r="Q1" s="3" t="s">
        <v>53</v>
      </c>
      <c r="R1" s="3" t="s">
        <v>72</v>
      </c>
      <c r="S1" s="4" t="s">
        <v>73</v>
      </c>
      <c r="T1" s="3" t="s">
        <v>79</v>
      </c>
      <c r="U1" s="3" t="s">
        <v>80</v>
      </c>
      <c r="V1" s="3" t="s">
        <v>81</v>
      </c>
      <c r="W1" s="3" t="s">
        <v>82</v>
      </c>
      <c r="X1" s="7" t="s">
        <v>83</v>
      </c>
      <c r="Z1" s="141" t="s">
        <v>13</v>
      </c>
      <c r="AA1" s="130"/>
      <c r="AB1" s="128" t="s">
        <v>10</v>
      </c>
      <c r="AC1" s="2" t="s">
        <v>8</v>
      </c>
      <c r="AD1" s="3" t="s">
        <v>0</v>
      </c>
      <c r="AE1" s="3" t="s">
        <v>1</v>
      </c>
      <c r="AF1" s="3" t="s">
        <v>2</v>
      </c>
      <c r="AG1" s="3" t="s">
        <v>3</v>
      </c>
      <c r="AH1" s="3" t="s">
        <v>4</v>
      </c>
      <c r="AI1" s="3" t="s">
        <v>5</v>
      </c>
      <c r="AJ1" s="3" t="s">
        <v>6</v>
      </c>
      <c r="AK1" s="4" t="s">
        <v>7</v>
      </c>
      <c r="AL1" s="3" t="s">
        <v>56</v>
      </c>
      <c r="AM1" s="3" t="s">
        <v>50</v>
      </c>
      <c r="AN1" s="3" t="s">
        <v>51</v>
      </c>
      <c r="AO1" s="3" t="s">
        <v>52</v>
      </c>
      <c r="AP1" s="5" t="s">
        <v>53</v>
      </c>
      <c r="AQ1" s="3" t="s">
        <v>72</v>
      </c>
      <c r="AR1" s="4" t="s">
        <v>73</v>
      </c>
      <c r="AS1" s="3" t="s">
        <v>79</v>
      </c>
      <c r="AT1" s="3" t="s">
        <v>80</v>
      </c>
      <c r="AU1" s="3" t="s">
        <v>81</v>
      </c>
      <c r="AV1" s="3" t="s">
        <v>82</v>
      </c>
      <c r="AW1" s="7" t="s">
        <v>83</v>
      </c>
      <c r="AX1" s="58"/>
      <c r="AZ1" s="132" t="s">
        <v>13</v>
      </c>
      <c r="BA1" s="130"/>
      <c r="BB1" s="128" t="s">
        <v>10</v>
      </c>
      <c r="BC1" s="2" t="s">
        <v>8</v>
      </c>
      <c r="BD1" s="3" t="s">
        <v>0</v>
      </c>
      <c r="BE1" s="3" t="s">
        <v>1</v>
      </c>
      <c r="BF1" s="3" t="s">
        <v>2</v>
      </c>
      <c r="BG1" s="3" t="s">
        <v>3</v>
      </c>
      <c r="BH1" s="3" t="s">
        <v>4</v>
      </c>
      <c r="BI1" s="3" t="s">
        <v>5</v>
      </c>
      <c r="BJ1" s="3" t="s">
        <v>6</v>
      </c>
      <c r="BK1" s="4" t="s">
        <v>7</v>
      </c>
      <c r="BL1" s="3" t="s">
        <v>56</v>
      </c>
      <c r="BM1" s="3" t="s">
        <v>50</v>
      </c>
      <c r="BN1" s="3" t="s">
        <v>51</v>
      </c>
      <c r="BO1" s="3" t="s">
        <v>52</v>
      </c>
      <c r="BP1" s="3" t="s">
        <v>53</v>
      </c>
      <c r="BQ1" s="3" t="s">
        <v>72</v>
      </c>
      <c r="BR1" s="5" t="s">
        <v>73</v>
      </c>
      <c r="BS1" s="3" t="s">
        <v>79</v>
      </c>
      <c r="BT1" s="3" t="s">
        <v>80</v>
      </c>
      <c r="BU1" s="3" t="s">
        <v>81</v>
      </c>
      <c r="BV1" s="3" t="s">
        <v>82</v>
      </c>
      <c r="BW1" s="7" t="s">
        <v>83</v>
      </c>
    </row>
    <row r="2" spans="1:75" ht="12.75" thickBot="1">
      <c r="A2" s="133"/>
      <c r="B2" s="131"/>
      <c r="C2" s="129"/>
      <c r="D2" s="8" t="s">
        <v>9</v>
      </c>
      <c r="E2" s="9" t="s">
        <v>57</v>
      </c>
      <c r="F2" s="9" t="s">
        <v>58</v>
      </c>
      <c r="G2" s="9" t="s">
        <v>59</v>
      </c>
      <c r="H2" s="9" t="s">
        <v>60</v>
      </c>
      <c r="I2" s="9" t="s">
        <v>61</v>
      </c>
      <c r="J2" s="9" t="s">
        <v>62</v>
      </c>
      <c r="K2" s="9" t="s">
        <v>63</v>
      </c>
      <c r="L2" s="10" t="s">
        <v>64</v>
      </c>
      <c r="M2" s="9" t="s">
        <v>65</v>
      </c>
      <c r="N2" s="9" t="s">
        <v>66</v>
      </c>
      <c r="O2" s="9" t="s">
        <v>67</v>
      </c>
      <c r="P2" s="9" t="s">
        <v>68</v>
      </c>
      <c r="Q2" s="9" t="s">
        <v>69</v>
      </c>
      <c r="R2" s="9" t="s">
        <v>74</v>
      </c>
      <c r="S2" s="10" t="s">
        <v>75</v>
      </c>
      <c r="T2" s="9" t="s">
        <v>84</v>
      </c>
      <c r="U2" s="9" t="s">
        <v>85</v>
      </c>
      <c r="V2" s="9" t="s">
        <v>86</v>
      </c>
      <c r="W2" s="9" t="s">
        <v>87</v>
      </c>
      <c r="X2" s="11" t="s">
        <v>88</v>
      </c>
      <c r="Z2" s="142"/>
      <c r="AA2" s="131"/>
      <c r="AB2" s="129"/>
      <c r="AC2" s="8" t="s">
        <v>9</v>
      </c>
      <c r="AD2" s="9" t="s">
        <v>57</v>
      </c>
      <c r="AE2" s="9" t="s">
        <v>58</v>
      </c>
      <c r="AF2" s="9" t="s">
        <v>59</v>
      </c>
      <c r="AG2" s="9" t="s">
        <v>60</v>
      </c>
      <c r="AH2" s="9" t="s">
        <v>61</v>
      </c>
      <c r="AI2" s="9" t="s">
        <v>62</v>
      </c>
      <c r="AJ2" s="9" t="s">
        <v>63</v>
      </c>
      <c r="AK2" s="10" t="s">
        <v>64</v>
      </c>
      <c r="AL2" s="9" t="s">
        <v>65</v>
      </c>
      <c r="AM2" s="9" t="s">
        <v>66</v>
      </c>
      <c r="AN2" s="9" t="s">
        <v>67</v>
      </c>
      <c r="AO2" s="9" t="s">
        <v>68</v>
      </c>
      <c r="AP2" s="51" t="s">
        <v>69</v>
      </c>
      <c r="AQ2" s="9" t="s">
        <v>74</v>
      </c>
      <c r="AR2" s="10" t="s">
        <v>75</v>
      </c>
      <c r="AS2" s="9" t="s">
        <v>84</v>
      </c>
      <c r="AT2" s="9" t="s">
        <v>85</v>
      </c>
      <c r="AU2" s="9" t="s">
        <v>86</v>
      </c>
      <c r="AV2" s="9" t="s">
        <v>87</v>
      </c>
      <c r="AW2" s="11" t="s">
        <v>88</v>
      </c>
      <c r="AX2" s="58"/>
      <c r="AZ2" s="133"/>
      <c r="BA2" s="131"/>
      <c r="BB2" s="129"/>
      <c r="BC2" s="8" t="s">
        <v>9</v>
      </c>
      <c r="BD2" s="9" t="s">
        <v>57</v>
      </c>
      <c r="BE2" s="9" t="s">
        <v>58</v>
      </c>
      <c r="BF2" s="9" t="s">
        <v>59</v>
      </c>
      <c r="BG2" s="9" t="s">
        <v>60</v>
      </c>
      <c r="BH2" s="9" t="s">
        <v>61</v>
      </c>
      <c r="BI2" s="9" t="s">
        <v>62</v>
      </c>
      <c r="BJ2" s="9" t="s">
        <v>63</v>
      </c>
      <c r="BK2" s="10" t="s">
        <v>64</v>
      </c>
      <c r="BL2" s="9" t="s">
        <v>65</v>
      </c>
      <c r="BM2" s="9" t="s">
        <v>66</v>
      </c>
      <c r="BN2" s="9" t="s">
        <v>67</v>
      </c>
      <c r="BO2" s="9" t="s">
        <v>68</v>
      </c>
      <c r="BP2" s="9" t="s">
        <v>69</v>
      </c>
      <c r="BQ2" s="9" t="s">
        <v>74</v>
      </c>
      <c r="BR2" s="51" t="s">
        <v>75</v>
      </c>
      <c r="BS2" s="9" t="s">
        <v>84</v>
      </c>
      <c r="BT2" s="9" t="s">
        <v>85</v>
      </c>
      <c r="BU2" s="9" t="s">
        <v>86</v>
      </c>
      <c r="BV2" s="9" t="s">
        <v>87</v>
      </c>
      <c r="BW2" s="11" t="s">
        <v>88</v>
      </c>
    </row>
    <row r="3" spans="1:75" ht="12">
      <c r="A3" s="139" t="s">
        <v>14</v>
      </c>
      <c r="B3" s="135" t="s">
        <v>20</v>
      </c>
      <c r="C3" s="12" t="s">
        <v>23</v>
      </c>
      <c r="D3" s="13">
        <v>10959</v>
      </c>
      <c r="E3" s="14">
        <v>11218</v>
      </c>
      <c r="F3" s="14">
        <v>10899</v>
      </c>
      <c r="G3" s="14">
        <v>10848</v>
      </c>
      <c r="H3" s="14">
        <v>10759</v>
      </c>
      <c r="I3" s="14">
        <v>6774</v>
      </c>
      <c r="J3" s="14">
        <v>8801</v>
      </c>
      <c r="K3" s="14">
        <v>8796</v>
      </c>
      <c r="L3" s="15">
        <v>8307</v>
      </c>
      <c r="M3" s="14">
        <v>8063</v>
      </c>
      <c r="N3" s="14">
        <v>7905</v>
      </c>
      <c r="O3" s="14">
        <v>7908</v>
      </c>
      <c r="P3" s="14">
        <v>7642</v>
      </c>
      <c r="Q3" s="14">
        <v>7857</v>
      </c>
      <c r="R3" s="14">
        <v>7721</v>
      </c>
      <c r="S3" s="15">
        <v>7829</v>
      </c>
      <c r="T3" s="14">
        <v>8350</v>
      </c>
      <c r="U3" s="14">
        <v>8316</v>
      </c>
      <c r="V3" s="14">
        <v>8125</v>
      </c>
      <c r="W3" s="14">
        <v>7505</v>
      </c>
      <c r="X3" s="60">
        <v>7552</v>
      </c>
      <c r="Z3" s="123" t="s">
        <v>30</v>
      </c>
      <c r="AA3" s="125" t="s">
        <v>20</v>
      </c>
      <c r="AB3" s="16" t="s">
        <v>22</v>
      </c>
      <c r="AC3" s="17">
        <v>3728</v>
      </c>
      <c r="AD3" s="18">
        <v>3674</v>
      </c>
      <c r="AE3" s="18">
        <v>3705</v>
      </c>
      <c r="AF3" s="18">
        <v>3597</v>
      </c>
      <c r="AG3" s="18">
        <v>3881</v>
      </c>
      <c r="AH3" s="18">
        <v>4312</v>
      </c>
      <c r="AI3" s="18">
        <v>4317</v>
      </c>
      <c r="AJ3" s="18">
        <v>4543</v>
      </c>
      <c r="AK3" s="19">
        <v>4275</v>
      </c>
      <c r="AL3" s="18">
        <v>4476</v>
      </c>
      <c r="AM3" s="18">
        <v>4503</v>
      </c>
      <c r="AN3" s="18">
        <v>4834</v>
      </c>
      <c r="AO3" s="18">
        <v>4266</v>
      </c>
      <c r="AP3" s="1">
        <v>4407</v>
      </c>
      <c r="AQ3" s="18">
        <v>4497</v>
      </c>
      <c r="AR3" s="19">
        <v>4575</v>
      </c>
      <c r="AS3" s="14">
        <v>4514</v>
      </c>
      <c r="AT3" s="14">
        <v>4357</v>
      </c>
      <c r="AU3" s="14">
        <v>4208</v>
      </c>
      <c r="AV3" s="14">
        <v>4280</v>
      </c>
      <c r="AW3" s="60">
        <v>4883</v>
      </c>
      <c r="AX3" s="1"/>
      <c r="AZ3" s="134" t="s">
        <v>39</v>
      </c>
      <c r="BA3" s="126" t="s">
        <v>20</v>
      </c>
      <c r="BB3" s="20" t="s">
        <v>22</v>
      </c>
      <c r="BC3" s="21">
        <v>66525</v>
      </c>
      <c r="BD3" s="22">
        <v>68280</v>
      </c>
      <c r="BE3" s="22">
        <v>70285</v>
      </c>
      <c r="BF3" s="22">
        <v>70074</v>
      </c>
      <c r="BG3" s="22">
        <v>70644</v>
      </c>
      <c r="BH3" s="22">
        <v>71335</v>
      </c>
      <c r="BI3" s="22">
        <v>74782</v>
      </c>
      <c r="BJ3" s="22">
        <v>70269</v>
      </c>
      <c r="BK3" s="23">
        <v>72328</v>
      </c>
      <c r="BL3" s="22">
        <v>71671</v>
      </c>
      <c r="BM3" s="22">
        <v>75367</v>
      </c>
      <c r="BN3" s="22">
        <v>75349</v>
      </c>
      <c r="BO3" s="22">
        <v>74714</v>
      </c>
      <c r="BP3" s="22">
        <v>81771</v>
      </c>
      <c r="BQ3" s="25">
        <v>82914</v>
      </c>
      <c r="BR3" s="23">
        <v>83104</v>
      </c>
      <c r="BS3" s="14">
        <v>83984</v>
      </c>
      <c r="BT3" s="22">
        <v>82032</v>
      </c>
      <c r="BU3" s="22">
        <v>80296</v>
      </c>
      <c r="BV3" s="22">
        <v>72439</v>
      </c>
      <c r="BW3" s="62">
        <v>76340</v>
      </c>
    </row>
    <row r="4" spans="1:75" ht="12">
      <c r="A4" s="138"/>
      <c r="B4" s="125"/>
      <c r="C4" s="16" t="s">
        <v>70</v>
      </c>
      <c r="D4" s="24">
        <v>114</v>
      </c>
      <c r="E4" s="18">
        <v>174</v>
      </c>
      <c r="F4" s="18">
        <v>172</v>
      </c>
      <c r="G4" s="18">
        <v>87</v>
      </c>
      <c r="H4" s="18">
        <v>77</v>
      </c>
      <c r="I4" s="18">
        <v>59</v>
      </c>
      <c r="J4" s="18">
        <v>79</v>
      </c>
      <c r="K4" s="18">
        <v>78</v>
      </c>
      <c r="L4" s="19">
        <v>78</v>
      </c>
      <c r="M4" s="18">
        <v>106</v>
      </c>
      <c r="N4" s="18"/>
      <c r="O4" s="18"/>
      <c r="P4" s="18"/>
      <c r="Q4" s="18">
        <v>1</v>
      </c>
      <c r="R4" s="18"/>
      <c r="S4" s="19"/>
      <c r="T4" s="18"/>
      <c r="U4" s="18"/>
      <c r="V4" s="18"/>
      <c r="W4" s="18"/>
      <c r="X4" s="61"/>
      <c r="Z4" s="123"/>
      <c r="AA4" s="125"/>
      <c r="AB4" s="16" t="s">
        <v>37</v>
      </c>
      <c r="AC4" s="24"/>
      <c r="AD4" s="18"/>
      <c r="AE4" s="18"/>
      <c r="AF4" s="18"/>
      <c r="AG4" s="18"/>
      <c r="AH4" s="18"/>
      <c r="AI4" s="18"/>
      <c r="AJ4" s="18"/>
      <c r="AK4" s="19"/>
      <c r="AL4" s="18"/>
      <c r="AM4" s="18"/>
      <c r="AN4" s="18"/>
      <c r="AO4" s="18"/>
      <c r="AP4" s="1"/>
      <c r="AQ4" s="18"/>
      <c r="AR4" s="19"/>
      <c r="AS4" s="18"/>
      <c r="AT4" s="18"/>
      <c r="AU4" s="18"/>
      <c r="AV4" s="18"/>
      <c r="AW4" s="61"/>
      <c r="AX4" s="1"/>
      <c r="AZ4" s="123"/>
      <c r="BA4" s="125"/>
      <c r="BB4" s="16" t="s">
        <v>37</v>
      </c>
      <c r="BC4" s="24">
        <v>632</v>
      </c>
      <c r="BD4" s="18">
        <v>646</v>
      </c>
      <c r="BE4" s="18">
        <v>645</v>
      </c>
      <c r="BF4" s="18">
        <v>511</v>
      </c>
      <c r="BG4" s="18">
        <v>480</v>
      </c>
      <c r="BH4" s="18">
        <v>505</v>
      </c>
      <c r="BI4" s="18">
        <v>540</v>
      </c>
      <c r="BJ4" s="18">
        <v>539</v>
      </c>
      <c r="BK4" s="19">
        <v>532</v>
      </c>
      <c r="BL4" s="18">
        <v>576</v>
      </c>
      <c r="BM4" s="18">
        <v>507</v>
      </c>
      <c r="BN4" s="18">
        <v>520</v>
      </c>
      <c r="BO4" s="18">
        <v>668</v>
      </c>
      <c r="BP4" s="18">
        <v>844</v>
      </c>
      <c r="BQ4" s="24">
        <v>863</v>
      </c>
      <c r="BR4" s="19">
        <v>865</v>
      </c>
      <c r="BS4" s="18">
        <v>804</v>
      </c>
      <c r="BT4" s="18">
        <v>932</v>
      </c>
      <c r="BU4" s="18">
        <v>980</v>
      </c>
      <c r="BV4" s="18">
        <v>783</v>
      </c>
      <c r="BW4" s="61">
        <v>973</v>
      </c>
    </row>
    <row r="5" spans="1:75" ht="12">
      <c r="A5" s="138"/>
      <c r="B5" s="125"/>
      <c r="C5" s="16" t="s">
        <v>25</v>
      </c>
      <c r="D5" s="24">
        <v>44358</v>
      </c>
      <c r="E5" s="18">
        <v>43986</v>
      </c>
      <c r="F5" s="18">
        <v>35790</v>
      </c>
      <c r="G5" s="18">
        <v>35257</v>
      </c>
      <c r="H5" s="18">
        <v>39872</v>
      </c>
      <c r="I5" s="18">
        <v>35668</v>
      </c>
      <c r="J5" s="18">
        <v>38866</v>
      </c>
      <c r="K5" s="18">
        <v>39111</v>
      </c>
      <c r="L5" s="19">
        <v>32195</v>
      </c>
      <c r="M5" s="18">
        <v>29861</v>
      </c>
      <c r="N5" s="18">
        <v>30322</v>
      </c>
      <c r="O5" s="18">
        <v>30434</v>
      </c>
      <c r="P5" s="18">
        <v>23994</v>
      </c>
      <c r="Q5" s="18">
        <v>23007</v>
      </c>
      <c r="R5" s="18">
        <v>22825</v>
      </c>
      <c r="S5" s="19">
        <v>22155</v>
      </c>
      <c r="T5" s="18">
        <v>23102</v>
      </c>
      <c r="U5" s="18">
        <v>27310</v>
      </c>
      <c r="V5" s="18">
        <v>26015</v>
      </c>
      <c r="W5" s="18">
        <v>23036</v>
      </c>
      <c r="X5" s="61">
        <v>24479</v>
      </c>
      <c r="Z5" s="123"/>
      <c r="AA5" s="125"/>
      <c r="AB5" s="16" t="s">
        <v>24</v>
      </c>
      <c r="AC5" s="24">
        <v>78461</v>
      </c>
      <c r="AD5" s="18">
        <v>78704</v>
      </c>
      <c r="AE5" s="18">
        <v>77439</v>
      </c>
      <c r="AF5" s="18">
        <v>73331</v>
      </c>
      <c r="AG5" s="18">
        <v>74668</v>
      </c>
      <c r="AH5" s="18">
        <v>73555</v>
      </c>
      <c r="AI5" s="18">
        <v>69271</v>
      </c>
      <c r="AJ5" s="18">
        <v>65997</v>
      </c>
      <c r="AK5" s="19">
        <v>62675</v>
      </c>
      <c r="AL5" s="18">
        <v>60128</v>
      </c>
      <c r="AM5" s="18">
        <v>62137</v>
      </c>
      <c r="AN5" s="18">
        <v>57413</v>
      </c>
      <c r="AO5" s="18">
        <v>57881</v>
      </c>
      <c r="AP5" s="1">
        <v>58616</v>
      </c>
      <c r="AQ5" s="18">
        <v>58492</v>
      </c>
      <c r="AR5" s="19">
        <v>57642</v>
      </c>
      <c r="AS5" s="18">
        <v>58121</v>
      </c>
      <c r="AT5" s="18">
        <v>58181</v>
      </c>
      <c r="AU5" s="18">
        <v>57544</v>
      </c>
      <c r="AV5" s="18">
        <v>48342</v>
      </c>
      <c r="AW5" s="61">
        <v>50210</v>
      </c>
      <c r="AX5" s="1"/>
      <c r="AZ5" s="123"/>
      <c r="BA5" s="125"/>
      <c r="BB5" s="16" t="s">
        <v>24</v>
      </c>
      <c r="BC5" s="24">
        <v>673313</v>
      </c>
      <c r="BD5" s="18">
        <v>656358</v>
      </c>
      <c r="BE5" s="18">
        <v>671713</v>
      </c>
      <c r="BF5" s="18">
        <v>661421</v>
      </c>
      <c r="BG5" s="18">
        <v>661154</v>
      </c>
      <c r="BH5" s="18">
        <v>655036</v>
      </c>
      <c r="BI5" s="18">
        <v>641213</v>
      </c>
      <c r="BJ5" s="18">
        <v>585267</v>
      </c>
      <c r="BK5" s="19">
        <v>567495</v>
      </c>
      <c r="BL5" s="18">
        <v>539518</v>
      </c>
      <c r="BM5" s="18">
        <v>550581</v>
      </c>
      <c r="BN5" s="18">
        <v>529097</v>
      </c>
      <c r="BO5" s="18">
        <v>528399</v>
      </c>
      <c r="BP5" s="18">
        <v>568654</v>
      </c>
      <c r="BQ5" s="24">
        <v>565978</v>
      </c>
      <c r="BR5" s="19">
        <v>554358</v>
      </c>
      <c r="BS5" s="18">
        <v>546149</v>
      </c>
      <c r="BT5" s="18">
        <v>542815</v>
      </c>
      <c r="BU5" s="18">
        <v>529478</v>
      </c>
      <c r="BV5" s="18">
        <v>453022</v>
      </c>
      <c r="BW5" s="61">
        <v>462187</v>
      </c>
    </row>
    <row r="6" spans="1:75" ht="12">
      <c r="A6" s="138"/>
      <c r="B6" s="125"/>
      <c r="C6" s="16" t="s">
        <v>71</v>
      </c>
      <c r="D6" s="24">
        <v>35061</v>
      </c>
      <c r="E6" s="18">
        <v>35089</v>
      </c>
      <c r="F6" s="18">
        <v>35147</v>
      </c>
      <c r="G6" s="18">
        <v>35845</v>
      </c>
      <c r="H6" s="18">
        <v>35806</v>
      </c>
      <c r="I6" s="18">
        <v>26493</v>
      </c>
      <c r="J6" s="18">
        <v>32433</v>
      </c>
      <c r="K6" s="18">
        <v>33436</v>
      </c>
      <c r="L6" s="19">
        <v>13131</v>
      </c>
      <c r="M6" s="18">
        <v>4641</v>
      </c>
      <c r="N6" s="18">
        <v>4159</v>
      </c>
      <c r="O6" s="18">
        <v>4150</v>
      </c>
      <c r="P6" s="18">
        <v>4023</v>
      </c>
      <c r="Q6" s="18">
        <v>3990</v>
      </c>
      <c r="R6" s="18">
        <v>3887</v>
      </c>
      <c r="S6" s="19">
        <v>3921</v>
      </c>
      <c r="T6" s="18">
        <v>4010</v>
      </c>
      <c r="U6" s="18">
        <v>3872</v>
      </c>
      <c r="V6" s="18">
        <v>3238</v>
      </c>
      <c r="W6" s="18">
        <v>2791</v>
      </c>
      <c r="X6" s="61">
        <v>2442</v>
      </c>
      <c r="Z6" s="123"/>
      <c r="AA6" s="125"/>
      <c r="AB6" s="16" t="s">
        <v>38</v>
      </c>
      <c r="AC6" s="24"/>
      <c r="AD6" s="18"/>
      <c r="AE6" s="18"/>
      <c r="AF6" s="18"/>
      <c r="AG6" s="18"/>
      <c r="AH6" s="18"/>
      <c r="AI6" s="18"/>
      <c r="AJ6" s="18"/>
      <c r="AK6" s="19"/>
      <c r="AL6" s="18"/>
      <c r="AM6" s="18"/>
      <c r="AN6" s="18"/>
      <c r="AO6" s="18"/>
      <c r="AP6" s="1"/>
      <c r="AQ6" s="18"/>
      <c r="AR6" s="19"/>
      <c r="AS6" s="18"/>
      <c r="AT6" s="18"/>
      <c r="AU6" s="18"/>
      <c r="AV6" s="18"/>
      <c r="AW6" s="61"/>
      <c r="AX6" s="1"/>
      <c r="AZ6" s="123"/>
      <c r="BA6" s="125"/>
      <c r="BB6" s="16" t="s">
        <v>38</v>
      </c>
      <c r="BC6" s="24">
        <v>94132</v>
      </c>
      <c r="BD6" s="18">
        <v>93112</v>
      </c>
      <c r="BE6" s="18">
        <v>129843</v>
      </c>
      <c r="BF6" s="18">
        <v>130793</v>
      </c>
      <c r="BG6" s="18">
        <v>129428</v>
      </c>
      <c r="BH6" s="18">
        <v>117637</v>
      </c>
      <c r="BI6" s="18">
        <v>121519</v>
      </c>
      <c r="BJ6" s="18">
        <v>120236</v>
      </c>
      <c r="BK6" s="19">
        <v>94529</v>
      </c>
      <c r="BL6" s="18">
        <v>79842</v>
      </c>
      <c r="BM6" s="18">
        <v>83069</v>
      </c>
      <c r="BN6" s="18">
        <v>83726</v>
      </c>
      <c r="BO6" s="18">
        <v>84874</v>
      </c>
      <c r="BP6" s="18">
        <v>86460</v>
      </c>
      <c r="BQ6" s="24">
        <v>85855</v>
      </c>
      <c r="BR6" s="19">
        <v>85695</v>
      </c>
      <c r="BS6" s="18">
        <v>84289</v>
      </c>
      <c r="BT6" s="18">
        <v>75768</v>
      </c>
      <c r="BU6" s="18">
        <v>73775</v>
      </c>
      <c r="BV6" s="18">
        <v>64483</v>
      </c>
      <c r="BW6" s="61">
        <v>58594</v>
      </c>
    </row>
    <row r="7" spans="1:75" ht="12">
      <c r="A7" s="138"/>
      <c r="B7" s="125"/>
      <c r="C7" s="16" t="s">
        <v>29</v>
      </c>
      <c r="D7" s="24"/>
      <c r="E7" s="18"/>
      <c r="F7" s="18"/>
      <c r="G7" s="18"/>
      <c r="H7" s="18"/>
      <c r="I7" s="18"/>
      <c r="J7" s="18"/>
      <c r="K7" s="18"/>
      <c r="L7" s="19"/>
      <c r="M7" s="18"/>
      <c r="N7" s="18">
        <v>3</v>
      </c>
      <c r="O7" s="18">
        <v>6</v>
      </c>
      <c r="P7" s="18">
        <v>1</v>
      </c>
      <c r="Q7" s="18">
        <v>1</v>
      </c>
      <c r="R7" s="18">
        <v>1</v>
      </c>
      <c r="S7" s="19">
        <v>9</v>
      </c>
      <c r="T7" s="18">
        <v>1</v>
      </c>
      <c r="U7" s="18">
        <v>2</v>
      </c>
      <c r="V7" s="18">
        <v>2</v>
      </c>
      <c r="W7" s="18">
        <v>2</v>
      </c>
      <c r="X7" s="61">
        <v>4</v>
      </c>
      <c r="Z7" s="123"/>
      <c r="AA7" s="125"/>
      <c r="AB7" s="16" t="s">
        <v>28</v>
      </c>
      <c r="AC7" s="24">
        <v>6</v>
      </c>
      <c r="AD7" s="18"/>
      <c r="AE7" s="18"/>
      <c r="AF7" s="18">
        <v>2</v>
      </c>
      <c r="AG7" s="18">
        <v>3</v>
      </c>
      <c r="AH7" s="18">
        <v>3</v>
      </c>
      <c r="AI7" s="18"/>
      <c r="AJ7" s="18">
        <v>2</v>
      </c>
      <c r="AK7" s="19"/>
      <c r="AL7" s="18"/>
      <c r="AM7" s="18"/>
      <c r="AN7" s="18"/>
      <c r="AO7" s="18"/>
      <c r="AP7" s="1"/>
      <c r="AQ7" s="18"/>
      <c r="AR7" s="19"/>
      <c r="AS7" s="18">
        <v>1</v>
      </c>
      <c r="AT7" s="18"/>
      <c r="AU7" s="18"/>
      <c r="AV7" s="18"/>
      <c r="AW7" s="61"/>
      <c r="AX7" s="1"/>
      <c r="AZ7" s="123"/>
      <c r="BA7" s="125"/>
      <c r="BB7" s="16" t="s">
        <v>28</v>
      </c>
      <c r="BC7" s="24">
        <v>53099</v>
      </c>
      <c r="BD7" s="18">
        <v>54376</v>
      </c>
      <c r="BE7" s="18">
        <v>53009</v>
      </c>
      <c r="BF7" s="18">
        <v>53516</v>
      </c>
      <c r="BG7" s="18">
        <v>51869</v>
      </c>
      <c r="BH7" s="18">
        <v>51618</v>
      </c>
      <c r="BI7" s="18">
        <v>50577</v>
      </c>
      <c r="BJ7" s="18">
        <v>70231</v>
      </c>
      <c r="BK7" s="19">
        <v>47204</v>
      </c>
      <c r="BL7" s="18">
        <v>45480</v>
      </c>
      <c r="BM7" s="18">
        <v>45880</v>
      </c>
      <c r="BN7" s="18">
        <v>45255</v>
      </c>
      <c r="BO7" s="18">
        <v>46823</v>
      </c>
      <c r="BP7" s="18">
        <v>48839</v>
      </c>
      <c r="BQ7" s="24">
        <v>41804</v>
      </c>
      <c r="BR7" s="19">
        <v>44568</v>
      </c>
      <c r="BS7" s="18">
        <v>42069</v>
      </c>
      <c r="BT7" s="18">
        <v>39852</v>
      </c>
      <c r="BU7" s="18">
        <v>37455</v>
      </c>
      <c r="BV7" s="18">
        <v>38719</v>
      </c>
      <c r="BW7" s="61">
        <v>35593</v>
      </c>
    </row>
    <row r="8" spans="1:75" ht="12">
      <c r="A8" s="138"/>
      <c r="B8" s="125"/>
      <c r="C8" s="16" t="s">
        <v>42</v>
      </c>
      <c r="D8" s="24"/>
      <c r="E8" s="18"/>
      <c r="F8" s="18"/>
      <c r="G8" s="18"/>
      <c r="H8" s="18"/>
      <c r="I8" s="18"/>
      <c r="J8" s="18"/>
      <c r="K8" s="18"/>
      <c r="L8" s="19"/>
      <c r="M8" s="18"/>
      <c r="N8" s="18"/>
      <c r="O8" s="18"/>
      <c r="P8" s="18"/>
      <c r="Q8" s="18"/>
      <c r="R8" s="18"/>
      <c r="S8" s="19"/>
      <c r="T8" s="18"/>
      <c r="U8" s="18"/>
      <c r="V8" s="18"/>
      <c r="W8" s="18"/>
      <c r="X8" s="61"/>
      <c r="Z8" s="123"/>
      <c r="AA8" s="125"/>
      <c r="AB8" s="16" t="s">
        <v>42</v>
      </c>
      <c r="AC8" s="24"/>
      <c r="AD8" s="18"/>
      <c r="AE8" s="18"/>
      <c r="AF8" s="18"/>
      <c r="AG8" s="18"/>
      <c r="AH8" s="18">
        <v>2</v>
      </c>
      <c r="AI8" s="18"/>
      <c r="AJ8" s="18"/>
      <c r="AK8" s="19"/>
      <c r="AL8" s="18"/>
      <c r="AM8" s="18"/>
      <c r="AN8" s="18">
        <v>16</v>
      </c>
      <c r="AO8" s="18"/>
      <c r="AP8" s="1"/>
      <c r="AQ8" s="18"/>
      <c r="AR8" s="19"/>
      <c r="AS8" s="18">
        <v>1</v>
      </c>
      <c r="AT8" s="18"/>
      <c r="AU8" s="18"/>
      <c r="AV8" s="18"/>
      <c r="AW8" s="61"/>
      <c r="AX8" s="1"/>
      <c r="AZ8" s="123"/>
      <c r="BA8" s="125"/>
      <c r="BB8" s="16" t="s">
        <v>42</v>
      </c>
      <c r="BC8" s="24">
        <v>60</v>
      </c>
      <c r="BD8" s="18">
        <v>83</v>
      </c>
      <c r="BE8" s="18">
        <v>170</v>
      </c>
      <c r="BF8" s="18">
        <v>177</v>
      </c>
      <c r="BG8" s="18">
        <v>83</v>
      </c>
      <c r="BH8" s="18">
        <v>61</v>
      </c>
      <c r="BI8" s="18">
        <v>59</v>
      </c>
      <c r="BJ8" s="18">
        <v>51</v>
      </c>
      <c r="BK8" s="19">
        <v>21</v>
      </c>
      <c r="BL8" s="18">
        <v>13</v>
      </c>
      <c r="BM8" s="18">
        <v>34</v>
      </c>
      <c r="BN8" s="18">
        <v>33</v>
      </c>
      <c r="BO8" s="18">
        <v>22</v>
      </c>
      <c r="BP8" s="18">
        <v>31</v>
      </c>
      <c r="BQ8" s="24">
        <v>114</v>
      </c>
      <c r="BR8" s="19">
        <v>26</v>
      </c>
      <c r="BS8" s="18">
        <v>46</v>
      </c>
      <c r="BT8" s="18">
        <v>23</v>
      </c>
      <c r="BU8" s="18">
        <v>8</v>
      </c>
      <c r="BV8" s="18">
        <v>3</v>
      </c>
      <c r="BW8" s="61">
        <v>2</v>
      </c>
    </row>
    <row r="9" spans="1:75" ht="12">
      <c r="A9" s="138"/>
      <c r="B9" s="125"/>
      <c r="C9" s="16" t="s">
        <v>27</v>
      </c>
      <c r="D9" s="24">
        <v>2147</v>
      </c>
      <c r="E9" s="18">
        <v>1209</v>
      </c>
      <c r="F9" s="18">
        <v>1543</v>
      </c>
      <c r="G9" s="18">
        <v>1322</v>
      </c>
      <c r="H9" s="18">
        <v>1194</v>
      </c>
      <c r="I9" s="18">
        <v>1190</v>
      </c>
      <c r="J9" s="18">
        <v>1484</v>
      </c>
      <c r="K9" s="18">
        <v>1277</v>
      </c>
      <c r="L9" s="19">
        <v>1515</v>
      </c>
      <c r="M9" s="18">
        <v>1404</v>
      </c>
      <c r="N9" s="18">
        <v>4181</v>
      </c>
      <c r="O9" s="18">
        <v>5442</v>
      </c>
      <c r="P9" s="18">
        <v>5555</v>
      </c>
      <c r="Q9" s="18">
        <v>5049</v>
      </c>
      <c r="R9" s="18">
        <v>4832</v>
      </c>
      <c r="S9" s="19">
        <v>4942</v>
      </c>
      <c r="T9" s="18">
        <v>4227</v>
      </c>
      <c r="U9" s="18">
        <v>4287</v>
      </c>
      <c r="V9" s="18">
        <v>4058</v>
      </c>
      <c r="W9" s="18">
        <v>3148</v>
      </c>
      <c r="X9" s="61">
        <v>3433</v>
      </c>
      <c r="Z9" s="123"/>
      <c r="AA9" s="125"/>
      <c r="AB9" s="16" t="s">
        <v>26</v>
      </c>
      <c r="AC9" s="24">
        <v>6537</v>
      </c>
      <c r="AD9" s="18">
        <v>6223</v>
      </c>
      <c r="AE9" s="18">
        <v>5959</v>
      </c>
      <c r="AF9" s="18">
        <v>5615</v>
      </c>
      <c r="AG9" s="18">
        <v>5649</v>
      </c>
      <c r="AH9" s="18">
        <v>5711</v>
      </c>
      <c r="AI9" s="18">
        <v>5317</v>
      </c>
      <c r="AJ9" s="18">
        <v>6478</v>
      </c>
      <c r="AK9" s="19">
        <v>5378</v>
      </c>
      <c r="AL9" s="18">
        <v>5147</v>
      </c>
      <c r="AM9" s="18">
        <v>5383</v>
      </c>
      <c r="AN9" s="18">
        <v>4078</v>
      </c>
      <c r="AO9" s="18">
        <v>3046</v>
      </c>
      <c r="AP9" s="1">
        <v>3304</v>
      </c>
      <c r="AQ9" s="18">
        <v>3306</v>
      </c>
      <c r="AR9" s="19">
        <v>2975</v>
      </c>
      <c r="AS9" s="18">
        <v>2980</v>
      </c>
      <c r="AT9" s="18">
        <v>3714</v>
      </c>
      <c r="AU9" s="18">
        <v>4910</v>
      </c>
      <c r="AV9" s="18">
        <v>3619</v>
      </c>
      <c r="AW9" s="61">
        <v>2825</v>
      </c>
      <c r="AX9" s="1"/>
      <c r="AZ9" s="123"/>
      <c r="BA9" s="125"/>
      <c r="BB9" s="16" t="s">
        <v>26</v>
      </c>
      <c r="BC9" s="24">
        <v>26087</v>
      </c>
      <c r="BD9" s="18">
        <v>24478</v>
      </c>
      <c r="BE9" s="18">
        <v>23840</v>
      </c>
      <c r="BF9" s="18">
        <v>23483</v>
      </c>
      <c r="BG9" s="18">
        <v>23350</v>
      </c>
      <c r="BH9" s="18">
        <v>24419</v>
      </c>
      <c r="BI9" s="18">
        <v>23397</v>
      </c>
      <c r="BJ9" s="18">
        <v>32777</v>
      </c>
      <c r="BK9" s="19">
        <v>24408</v>
      </c>
      <c r="BL9" s="18">
        <v>33757</v>
      </c>
      <c r="BM9" s="18">
        <v>31181</v>
      </c>
      <c r="BN9" s="18">
        <v>30436</v>
      </c>
      <c r="BO9" s="18">
        <v>33040</v>
      </c>
      <c r="BP9" s="18">
        <v>35714</v>
      </c>
      <c r="BQ9" s="24">
        <v>34266</v>
      </c>
      <c r="BR9" s="19">
        <v>34209</v>
      </c>
      <c r="BS9" s="18">
        <v>34854</v>
      </c>
      <c r="BT9" s="18">
        <v>36181</v>
      </c>
      <c r="BU9" s="18">
        <v>38114</v>
      </c>
      <c r="BV9" s="18">
        <v>35224</v>
      </c>
      <c r="BW9" s="61">
        <v>34617</v>
      </c>
    </row>
    <row r="10" spans="1:75" ht="12">
      <c r="A10" s="138"/>
      <c r="B10" s="125"/>
      <c r="C10" s="20" t="s">
        <v>12</v>
      </c>
      <c r="D10" s="25">
        <v>92639</v>
      </c>
      <c r="E10" s="25">
        <v>91676</v>
      </c>
      <c r="F10" s="22">
        <v>83551</v>
      </c>
      <c r="G10" s="22">
        <v>83359</v>
      </c>
      <c r="H10" s="22">
        <v>87708</v>
      </c>
      <c r="I10" s="22">
        <v>70184</v>
      </c>
      <c r="J10" s="22">
        <v>81663</v>
      </c>
      <c r="K10" s="22">
        <v>82698</v>
      </c>
      <c r="L10" s="23">
        <v>55226</v>
      </c>
      <c r="M10" s="22">
        <v>44075</v>
      </c>
      <c r="N10" s="22">
        <v>46570</v>
      </c>
      <c r="O10" s="22">
        <v>47940</v>
      </c>
      <c r="P10" s="22">
        <v>41215</v>
      </c>
      <c r="Q10" s="22">
        <v>39905</v>
      </c>
      <c r="R10" s="22">
        <f aca="true" t="shared" si="0" ref="R10:X10">SUM(R3:R9)</f>
        <v>39266</v>
      </c>
      <c r="S10" s="23">
        <f t="shared" si="0"/>
        <v>38856</v>
      </c>
      <c r="T10" s="22">
        <f t="shared" si="0"/>
        <v>39690</v>
      </c>
      <c r="U10" s="22">
        <f t="shared" si="0"/>
        <v>43787</v>
      </c>
      <c r="V10" s="22">
        <f t="shared" si="0"/>
        <v>41438</v>
      </c>
      <c r="W10" s="22">
        <f t="shared" si="0"/>
        <v>36482</v>
      </c>
      <c r="X10" s="62">
        <f t="shared" si="0"/>
        <v>37910</v>
      </c>
      <c r="Z10" s="123"/>
      <c r="AA10" s="125"/>
      <c r="AB10" s="20" t="s">
        <v>11</v>
      </c>
      <c r="AC10" s="25">
        <v>88732</v>
      </c>
      <c r="AD10" s="25">
        <v>88601</v>
      </c>
      <c r="AE10" s="22">
        <v>87103</v>
      </c>
      <c r="AF10" s="22">
        <v>82545</v>
      </c>
      <c r="AG10" s="22">
        <v>84201</v>
      </c>
      <c r="AH10" s="22">
        <v>83583</v>
      </c>
      <c r="AI10" s="22">
        <v>78905</v>
      </c>
      <c r="AJ10" s="22">
        <v>77020</v>
      </c>
      <c r="AK10" s="23">
        <v>72328</v>
      </c>
      <c r="AL10" s="22">
        <v>69751</v>
      </c>
      <c r="AM10" s="22">
        <v>72023</v>
      </c>
      <c r="AN10" s="22">
        <v>65891</v>
      </c>
      <c r="AO10" s="22">
        <v>65193</v>
      </c>
      <c r="AP10" s="52">
        <v>66327</v>
      </c>
      <c r="AQ10" s="22">
        <f aca="true" t="shared" si="1" ref="AQ10:AW10">SUM(AQ3:AQ9)</f>
        <v>66295</v>
      </c>
      <c r="AR10" s="23">
        <f t="shared" si="1"/>
        <v>65192</v>
      </c>
      <c r="AS10" s="22">
        <f t="shared" si="1"/>
        <v>65617</v>
      </c>
      <c r="AT10" s="22">
        <f t="shared" si="1"/>
        <v>66252</v>
      </c>
      <c r="AU10" s="22">
        <f t="shared" si="1"/>
        <v>66662</v>
      </c>
      <c r="AV10" s="22">
        <f t="shared" si="1"/>
        <v>56241</v>
      </c>
      <c r="AW10" s="62">
        <f t="shared" si="1"/>
        <v>57918</v>
      </c>
      <c r="AX10" s="1"/>
      <c r="AZ10" s="123"/>
      <c r="BA10" s="125"/>
      <c r="BB10" s="16" t="s">
        <v>43</v>
      </c>
      <c r="BC10" s="24"/>
      <c r="BD10" s="18"/>
      <c r="BE10" s="18"/>
      <c r="BF10" s="18"/>
      <c r="BG10" s="18"/>
      <c r="BH10" s="18"/>
      <c r="BI10" s="18"/>
      <c r="BJ10" s="18"/>
      <c r="BK10" s="19"/>
      <c r="BL10" s="18"/>
      <c r="BM10" s="18"/>
      <c r="BN10" s="18"/>
      <c r="BO10" s="18"/>
      <c r="BP10" s="18"/>
      <c r="BQ10" s="24"/>
      <c r="BR10" s="19"/>
      <c r="BS10" s="18"/>
      <c r="BT10" s="18"/>
      <c r="BU10" s="18"/>
      <c r="BV10" s="18"/>
      <c r="BW10" s="61"/>
    </row>
    <row r="11" spans="1:75" ht="12">
      <c r="A11" s="138"/>
      <c r="B11" s="125"/>
      <c r="C11" s="26"/>
      <c r="D11" s="27">
        <v>-100</v>
      </c>
      <c r="E11" s="27">
        <v>-98.96048100691934</v>
      </c>
      <c r="F11" s="28">
        <v>-90.18987683373093</v>
      </c>
      <c r="G11" s="28">
        <v>-89.9826207104999</v>
      </c>
      <c r="H11" s="28">
        <v>-94.67718779347791</v>
      </c>
      <c r="I11" s="28">
        <v>-75.76074871274517</v>
      </c>
      <c r="J11" s="28">
        <v>-88.15185828862575</v>
      </c>
      <c r="K11" s="28">
        <v>-89.26909832791804</v>
      </c>
      <c r="L11" s="29">
        <v>-59.61420136227723</v>
      </c>
      <c r="M11" s="28">
        <v>-47.57715433024968</v>
      </c>
      <c r="N11" s="30">
        <v>50.270404473278</v>
      </c>
      <c r="O11" s="30">
        <v>51.749263269249454</v>
      </c>
      <c r="P11" s="30">
        <v>44.48990166128736</v>
      </c>
      <c r="Q11" s="30">
        <v>43.075810403825606</v>
      </c>
      <c r="R11" s="30">
        <f aca="true" t="shared" si="2" ref="R11:X11">R10/$D$10*100</f>
        <v>42.386036118697305</v>
      </c>
      <c r="S11" s="59">
        <f t="shared" si="2"/>
        <v>41.94345793888103</v>
      </c>
      <c r="T11" s="30">
        <f t="shared" si="2"/>
        <v>42.84372672416585</v>
      </c>
      <c r="U11" s="30">
        <f t="shared" si="2"/>
        <v>47.26627014540312</v>
      </c>
      <c r="V11" s="30">
        <f t="shared" si="2"/>
        <v>44.730621012748415</v>
      </c>
      <c r="W11" s="30">
        <f t="shared" si="2"/>
        <v>39.38082233184728</v>
      </c>
      <c r="X11" s="63">
        <f t="shared" si="2"/>
        <v>40.92228974837811</v>
      </c>
      <c r="Z11" s="123"/>
      <c r="AA11" s="136"/>
      <c r="AB11" s="26"/>
      <c r="AC11" s="27">
        <v>-100</v>
      </c>
      <c r="AD11" s="27">
        <v>-99.85236442320696</v>
      </c>
      <c r="AE11" s="28">
        <v>-98.16413469774152</v>
      </c>
      <c r="AF11" s="28">
        <v>-93.02731821665239</v>
      </c>
      <c r="AG11" s="28">
        <v>-94.89361222557815</v>
      </c>
      <c r="AH11" s="28">
        <v>-94.19713293963846</v>
      </c>
      <c r="AI11" s="28">
        <v>-88.92507776225037</v>
      </c>
      <c r="AJ11" s="28">
        <v>-86.80070324122076</v>
      </c>
      <c r="AK11" s="29">
        <v>-81.51287021593112</v>
      </c>
      <c r="AL11" s="28">
        <v>-78.6086192129108</v>
      </c>
      <c r="AM11" s="30">
        <v>81.16913852950458</v>
      </c>
      <c r="AN11" s="30">
        <v>74.25844114862733</v>
      </c>
      <c r="AO11" s="30">
        <v>73.47180273182167</v>
      </c>
      <c r="AP11" s="53">
        <v>74.74980841184691</v>
      </c>
      <c r="AQ11" s="30">
        <f>AQ10/$AC10*100</f>
        <v>74.71374475950053</v>
      </c>
      <c r="AR11" s="59">
        <f>AR10/$AC10*100</f>
        <v>73.47067574268584</v>
      </c>
      <c r="AS11" s="30">
        <f>AS10/$D$10*100</f>
        <v>70.83085957318193</v>
      </c>
      <c r="AT11" s="30">
        <f>AT10/$D$10*100</f>
        <v>71.51631602240957</v>
      </c>
      <c r="AU11" s="30">
        <f>AU10/$D$10*100</f>
        <v>71.95889420222585</v>
      </c>
      <c r="AV11" s="30">
        <f>AV10/$D$10*100</f>
        <v>60.709852222066296</v>
      </c>
      <c r="AW11" s="63">
        <f>AW10/$D$10*100</f>
        <v>62.52010492341239</v>
      </c>
      <c r="AX11" s="54"/>
      <c r="AZ11" s="123"/>
      <c r="BA11" s="125"/>
      <c r="BB11" s="20" t="s">
        <v>11</v>
      </c>
      <c r="BC11" s="25">
        <v>913848</v>
      </c>
      <c r="BD11" s="22">
        <v>897333</v>
      </c>
      <c r="BE11" s="22">
        <v>949505</v>
      </c>
      <c r="BF11" s="22">
        <v>939975</v>
      </c>
      <c r="BG11" s="22">
        <v>937008</v>
      </c>
      <c r="BH11" s="22">
        <v>920611</v>
      </c>
      <c r="BI11" s="22">
        <v>912087</v>
      </c>
      <c r="BJ11" s="22">
        <v>879370</v>
      </c>
      <c r="BK11" s="23">
        <f>SUM(BK3:BK10)</f>
        <v>806517</v>
      </c>
      <c r="BL11" s="22">
        <v>770857</v>
      </c>
      <c r="BM11" s="22">
        <v>786619</v>
      </c>
      <c r="BN11" s="22">
        <v>764416</v>
      </c>
      <c r="BO11" s="22">
        <v>768540</v>
      </c>
      <c r="BP11" s="22">
        <v>822313</v>
      </c>
      <c r="BQ11" s="25">
        <v>811794</v>
      </c>
      <c r="BR11" s="23">
        <v>802825</v>
      </c>
      <c r="BS11" s="22">
        <f>SUM(BS3:BS10)</f>
        <v>792195</v>
      </c>
      <c r="BT11" s="22">
        <f>SUM(BT3:BT10)</f>
        <v>777603</v>
      </c>
      <c r="BU11" s="22">
        <f>SUM(BU3:BU10)</f>
        <v>760106</v>
      </c>
      <c r="BV11" s="22">
        <f>SUM(BV3:BV10)</f>
        <v>664673</v>
      </c>
      <c r="BW11" s="62">
        <f>SUM(BW3:BW10)</f>
        <v>668306</v>
      </c>
    </row>
    <row r="12" spans="1:75" ht="12">
      <c r="A12" s="138"/>
      <c r="B12" s="126" t="s">
        <v>21</v>
      </c>
      <c r="C12" s="20" t="s">
        <v>22</v>
      </c>
      <c r="D12" s="25">
        <v>160938549</v>
      </c>
      <c r="E12" s="22">
        <v>165738440</v>
      </c>
      <c r="F12" s="22">
        <v>164024178</v>
      </c>
      <c r="G12" s="22">
        <v>165730283</v>
      </c>
      <c r="H12" s="22">
        <v>164265686</v>
      </c>
      <c r="I12" s="22">
        <v>96239568</v>
      </c>
      <c r="J12" s="22">
        <v>143810914</v>
      </c>
      <c r="K12" s="22">
        <v>149514743</v>
      </c>
      <c r="L12" s="23">
        <v>144298104</v>
      </c>
      <c r="M12" s="22">
        <v>143469994</v>
      </c>
      <c r="N12" s="22">
        <v>142359174</v>
      </c>
      <c r="O12" s="22">
        <v>140876552</v>
      </c>
      <c r="P12" s="22">
        <v>140124702</v>
      </c>
      <c r="Q12" s="18">
        <v>137096165</v>
      </c>
      <c r="R12" s="18">
        <v>132716413</v>
      </c>
      <c r="S12" s="19">
        <v>131861665</v>
      </c>
      <c r="T12" s="18">
        <v>139212909</v>
      </c>
      <c r="U12" s="18">
        <v>139995163</v>
      </c>
      <c r="V12" s="18">
        <v>154804664</v>
      </c>
      <c r="W12" s="18">
        <v>144916764</v>
      </c>
      <c r="X12" s="61">
        <v>148538527</v>
      </c>
      <c r="Z12" s="123"/>
      <c r="AA12" s="126" t="s">
        <v>21</v>
      </c>
      <c r="AB12" s="16" t="s">
        <v>22</v>
      </c>
      <c r="AC12" s="24">
        <v>83294553</v>
      </c>
      <c r="AD12" s="18">
        <v>81667759</v>
      </c>
      <c r="AE12" s="18">
        <v>83810751</v>
      </c>
      <c r="AF12" s="18">
        <v>77992091</v>
      </c>
      <c r="AG12" s="18">
        <v>84854187</v>
      </c>
      <c r="AH12" s="18">
        <v>86949593</v>
      </c>
      <c r="AI12" s="18">
        <v>92566230</v>
      </c>
      <c r="AJ12" s="18">
        <v>90788510</v>
      </c>
      <c r="AK12" s="19">
        <v>82739311</v>
      </c>
      <c r="AL12" s="18">
        <v>82503606</v>
      </c>
      <c r="AM12" s="18">
        <v>83257570</v>
      </c>
      <c r="AN12" s="18">
        <v>79465847</v>
      </c>
      <c r="AO12" s="18">
        <v>80489231</v>
      </c>
      <c r="AP12" s="1">
        <v>87389455</v>
      </c>
      <c r="AQ12" s="18">
        <v>89354595</v>
      </c>
      <c r="AR12" s="19">
        <v>88855146</v>
      </c>
      <c r="AS12" s="18">
        <v>87366959</v>
      </c>
      <c r="AT12" s="18">
        <v>86405474</v>
      </c>
      <c r="AU12" s="18">
        <v>85590727</v>
      </c>
      <c r="AV12" s="18">
        <v>80160606</v>
      </c>
      <c r="AW12" s="61">
        <v>90486051</v>
      </c>
      <c r="AX12" s="1"/>
      <c r="AZ12" s="123"/>
      <c r="BA12" s="125"/>
      <c r="BB12" s="16"/>
      <c r="BC12" s="31">
        <v>-100</v>
      </c>
      <c r="BD12" s="32">
        <v>-98.19280668119862</v>
      </c>
      <c r="BE12" s="32">
        <v>-103.90185238683019</v>
      </c>
      <c r="BF12" s="32">
        <v>-102.85900937573864</v>
      </c>
      <c r="BG12" s="32">
        <v>-102.53433831446806</v>
      </c>
      <c r="BH12" s="32">
        <v>-100.74005742749341</v>
      </c>
      <c r="BI12" s="32">
        <v>-99.8072983690942</v>
      </c>
      <c r="BJ12" s="32">
        <v>-96.2271625040488</v>
      </c>
      <c r="BK12" s="33"/>
      <c r="BL12" s="32">
        <v>-84.35286831070376</v>
      </c>
      <c r="BM12" s="34">
        <f aca="true" t="shared" si="3" ref="BM12:BR12">BM11/$BC$11*100</f>
        <v>86.0776628060684</v>
      </c>
      <c r="BN12" s="34">
        <f t="shared" si="3"/>
        <v>83.64804650226296</v>
      </c>
      <c r="BO12" s="34">
        <f t="shared" si="3"/>
        <v>84.09932505186858</v>
      </c>
      <c r="BP12" s="34">
        <f t="shared" si="3"/>
        <v>89.983564006268</v>
      </c>
      <c r="BQ12" s="41">
        <f t="shared" si="3"/>
        <v>88.83249730808625</v>
      </c>
      <c r="BR12" s="42">
        <f t="shared" si="3"/>
        <v>87.85104306186587</v>
      </c>
      <c r="BS12" s="34">
        <f>+BS11/$BC11*100</f>
        <v>86.6878299235759</v>
      </c>
      <c r="BT12" s="34">
        <f>+BT11/$BC11*100</f>
        <v>85.091065472595</v>
      </c>
      <c r="BU12" s="34">
        <f>+BU11/$BC11*100</f>
        <v>83.17641445842196</v>
      </c>
      <c r="BV12" s="34">
        <f>+BV11/$BC11*100</f>
        <v>72.7334305048542</v>
      </c>
      <c r="BW12" s="65">
        <f>+BW11/$BC11*100</f>
        <v>73.13098020677398</v>
      </c>
    </row>
    <row r="13" spans="1:75" ht="12">
      <c r="A13" s="138"/>
      <c r="B13" s="125"/>
      <c r="C13" s="16" t="s">
        <v>37</v>
      </c>
      <c r="D13" s="24">
        <v>1104228</v>
      </c>
      <c r="E13" s="18">
        <v>1696203</v>
      </c>
      <c r="F13" s="18">
        <v>1677622</v>
      </c>
      <c r="G13" s="18">
        <v>847028</v>
      </c>
      <c r="H13" s="18">
        <v>580680</v>
      </c>
      <c r="I13" s="18">
        <v>300552</v>
      </c>
      <c r="J13" s="18">
        <v>433424</v>
      </c>
      <c r="K13" s="18">
        <v>419718</v>
      </c>
      <c r="L13" s="19">
        <v>419718</v>
      </c>
      <c r="M13" s="18">
        <v>625151</v>
      </c>
      <c r="N13" s="18"/>
      <c r="O13" s="18"/>
      <c r="P13" s="18"/>
      <c r="Q13" s="18">
        <v>3729</v>
      </c>
      <c r="R13" s="18"/>
      <c r="S13" s="19"/>
      <c r="T13" s="18"/>
      <c r="U13" s="18"/>
      <c r="V13" s="18"/>
      <c r="W13" s="18"/>
      <c r="X13" s="61"/>
      <c r="Z13" s="123"/>
      <c r="AA13" s="125"/>
      <c r="AB13" s="16" t="s">
        <v>37</v>
      </c>
      <c r="AC13" s="24"/>
      <c r="AD13" s="18"/>
      <c r="AE13" s="18"/>
      <c r="AF13" s="18"/>
      <c r="AG13" s="18"/>
      <c r="AH13" s="18"/>
      <c r="AI13" s="18"/>
      <c r="AJ13" s="18"/>
      <c r="AK13" s="19"/>
      <c r="AL13" s="18"/>
      <c r="AM13" s="18"/>
      <c r="AN13" s="18"/>
      <c r="AO13" s="18"/>
      <c r="AP13" s="1"/>
      <c r="AQ13" s="18"/>
      <c r="AR13" s="19"/>
      <c r="AS13" s="18"/>
      <c r="AT13" s="18"/>
      <c r="AU13" s="18"/>
      <c r="AV13" s="18"/>
      <c r="AW13" s="61"/>
      <c r="AX13" s="1"/>
      <c r="AZ13" s="123"/>
      <c r="BA13" s="126" t="s">
        <v>21</v>
      </c>
      <c r="BB13" s="20" t="s">
        <v>22</v>
      </c>
      <c r="BC13" s="25">
        <v>1071068340</v>
      </c>
      <c r="BD13" s="22">
        <v>1094121109</v>
      </c>
      <c r="BE13" s="22">
        <v>1150160916</v>
      </c>
      <c r="BF13" s="22">
        <v>1151869243</v>
      </c>
      <c r="BG13" s="22">
        <v>1156321633</v>
      </c>
      <c r="BH13" s="22">
        <v>1134270533</v>
      </c>
      <c r="BI13" s="22">
        <v>1203009983</v>
      </c>
      <c r="BJ13" s="22">
        <v>1174685531</v>
      </c>
      <c r="BK13" s="23">
        <v>1181300281</v>
      </c>
      <c r="BL13" s="22">
        <v>1158773536</v>
      </c>
      <c r="BM13" s="22">
        <v>1204950177</v>
      </c>
      <c r="BN13" s="22">
        <v>1189641973</v>
      </c>
      <c r="BO13" s="22">
        <v>1164679688</v>
      </c>
      <c r="BP13" s="22">
        <v>1246929476</v>
      </c>
      <c r="BQ13" s="25">
        <v>1264764953</v>
      </c>
      <c r="BR13" s="23">
        <v>1276358979</v>
      </c>
      <c r="BS13" s="22">
        <v>1326191000</v>
      </c>
      <c r="BT13" s="22">
        <v>1361045974</v>
      </c>
      <c r="BU13" s="22">
        <v>1408142739</v>
      </c>
      <c r="BV13" s="22">
        <v>1269481132</v>
      </c>
      <c r="BW13" s="62">
        <v>1375031887</v>
      </c>
    </row>
    <row r="14" spans="1:75" ht="12">
      <c r="A14" s="138"/>
      <c r="B14" s="125"/>
      <c r="C14" s="16" t="s">
        <v>24</v>
      </c>
      <c r="D14" s="24">
        <v>23000612</v>
      </c>
      <c r="E14" s="18">
        <v>25674836</v>
      </c>
      <c r="F14" s="18">
        <v>19567461</v>
      </c>
      <c r="G14" s="18">
        <v>18885317</v>
      </c>
      <c r="H14" s="18">
        <v>21170139</v>
      </c>
      <c r="I14" s="18">
        <v>13420721</v>
      </c>
      <c r="J14" s="18">
        <v>19423494</v>
      </c>
      <c r="K14" s="18">
        <v>20400264</v>
      </c>
      <c r="L14" s="19">
        <v>18925853</v>
      </c>
      <c r="M14" s="18">
        <v>18163229</v>
      </c>
      <c r="N14" s="18">
        <v>18703932</v>
      </c>
      <c r="O14" s="18">
        <v>22190338</v>
      </c>
      <c r="P14" s="18">
        <v>22482312</v>
      </c>
      <c r="Q14" s="18">
        <v>22579758</v>
      </c>
      <c r="R14" s="18">
        <v>22919589</v>
      </c>
      <c r="S14" s="19">
        <v>22773657</v>
      </c>
      <c r="T14" s="18">
        <v>22142856</v>
      </c>
      <c r="U14" s="18">
        <v>24050813</v>
      </c>
      <c r="V14" s="18">
        <v>23186108</v>
      </c>
      <c r="W14" s="18">
        <v>20972998</v>
      </c>
      <c r="X14" s="61">
        <v>22469309</v>
      </c>
      <c r="Z14" s="123"/>
      <c r="AA14" s="125"/>
      <c r="AB14" s="16" t="s">
        <v>24</v>
      </c>
      <c r="AC14" s="24">
        <v>44214270</v>
      </c>
      <c r="AD14" s="18">
        <v>45695687</v>
      </c>
      <c r="AE14" s="18">
        <v>47496448</v>
      </c>
      <c r="AF14" s="18">
        <v>46440891</v>
      </c>
      <c r="AG14" s="18">
        <v>49487940</v>
      </c>
      <c r="AH14" s="18">
        <v>50784903</v>
      </c>
      <c r="AI14" s="18">
        <v>50666288</v>
      </c>
      <c r="AJ14" s="18">
        <v>49318828</v>
      </c>
      <c r="AK14" s="19">
        <v>47498063</v>
      </c>
      <c r="AL14" s="18">
        <v>46380306</v>
      </c>
      <c r="AM14" s="18">
        <v>48327167</v>
      </c>
      <c r="AN14" s="18">
        <v>44749202</v>
      </c>
      <c r="AO14" s="18">
        <v>46000859</v>
      </c>
      <c r="AP14" s="1">
        <v>46056161</v>
      </c>
      <c r="AQ14" s="18">
        <v>51507679</v>
      </c>
      <c r="AR14" s="19">
        <v>52536911</v>
      </c>
      <c r="AS14" s="18">
        <v>55657929</v>
      </c>
      <c r="AT14" s="18">
        <v>51316829</v>
      </c>
      <c r="AU14" s="18">
        <v>51536358</v>
      </c>
      <c r="AV14" s="18">
        <v>45566406</v>
      </c>
      <c r="AW14" s="61">
        <v>48774362</v>
      </c>
      <c r="AX14" s="1"/>
      <c r="AZ14" s="123"/>
      <c r="BA14" s="125"/>
      <c r="BB14" s="16" t="s">
        <v>37</v>
      </c>
      <c r="BC14" s="24">
        <v>5000289</v>
      </c>
      <c r="BD14" s="18">
        <v>5142090</v>
      </c>
      <c r="BE14" s="18">
        <v>5128741</v>
      </c>
      <c r="BF14" s="18">
        <v>3918020</v>
      </c>
      <c r="BG14" s="18">
        <v>3558611</v>
      </c>
      <c r="BH14" s="18">
        <v>3885079</v>
      </c>
      <c r="BI14" s="18">
        <v>4165020</v>
      </c>
      <c r="BJ14" s="18">
        <v>4145300</v>
      </c>
      <c r="BK14" s="19">
        <v>4200802</v>
      </c>
      <c r="BL14" s="18">
        <v>4869777</v>
      </c>
      <c r="BM14" s="18">
        <v>4514508</v>
      </c>
      <c r="BN14" s="18">
        <v>4654555</v>
      </c>
      <c r="BO14" s="18">
        <v>7552132</v>
      </c>
      <c r="BP14" s="18">
        <v>9966052</v>
      </c>
      <c r="BQ14" s="24">
        <v>10127736</v>
      </c>
      <c r="BR14" s="19">
        <v>10744979</v>
      </c>
      <c r="BS14" s="18">
        <v>10901928</v>
      </c>
      <c r="BT14" s="18">
        <v>14526727</v>
      </c>
      <c r="BU14" s="18">
        <v>15393097</v>
      </c>
      <c r="BV14" s="18">
        <v>10408392</v>
      </c>
      <c r="BW14" s="61">
        <v>11814556</v>
      </c>
    </row>
    <row r="15" spans="1:75" ht="12">
      <c r="A15" s="138"/>
      <c r="B15" s="125"/>
      <c r="C15" s="16" t="s">
        <v>38</v>
      </c>
      <c r="D15" s="24">
        <v>102692707</v>
      </c>
      <c r="E15" s="18">
        <v>109102587</v>
      </c>
      <c r="F15" s="18">
        <v>111129351</v>
      </c>
      <c r="G15" s="18">
        <v>116581236</v>
      </c>
      <c r="H15" s="18">
        <v>117029759</v>
      </c>
      <c r="I15" s="18">
        <v>63026769</v>
      </c>
      <c r="J15" s="18">
        <v>109967145</v>
      </c>
      <c r="K15" s="18">
        <v>119515648</v>
      </c>
      <c r="L15" s="19">
        <v>62593295</v>
      </c>
      <c r="M15" s="18">
        <v>34986667</v>
      </c>
      <c r="N15" s="18">
        <v>30272994</v>
      </c>
      <c r="O15" s="18">
        <v>29124973</v>
      </c>
      <c r="P15" s="18">
        <v>2844786</v>
      </c>
      <c r="Q15" s="18">
        <v>28645421</v>
      </c>
      <c r="R15" s="18">
        <v>27796706</v>
      </c>
      <c r="S15" s="19">
        <v>30323225</v>
      </c>
      <c r="T15" s="18">
        <v>31311739</v>
      </c>
      <c r="U15" s="18">
        <v>29859949</v>
      </c>
      <c r="V15" s="18">
        <v>23893794</v>
      </c>
      <c r="W15" s="18">
        <v>20564658</v>
      </c>
      <c r="X15" s="61">
        <v>18721543</v>
      </c>
      <c r="Z15" s="123"/>
      <c r="AA15" s="125"/>
      <c r="AB15" s="16" t="s">
        <v>38</v>
      </c>
      <c r="AC15" s="24"/>
      <c r="AD15" s="18"/>
      <c r="AE15" s="18"/>
      <c r="AF15" s="18"/>
      <c r="AG15" s="18"/>
      <c r="AH15" s="18"/>
      <c r="AI15" s="18"/>
      <c r="AJ15" s="18"/>
      <c r="AK15" s="19"/>
      <c r="AL15" s="18"/>
      <c r="AM15" s="18"/>
      <c r="AN15" s="18"/>
      <c r="AO15" s="18"/>
      <c r="AP15" s="1"/>
      <c r="AQ15" s="18"/>
      <c r="AR15" s="19"/>
      <c r="AS15" s="18"/>
      <c r="AT15" s="18"/>
      <c r="AU15" s="18"/>
      <c r="AV15" s="18"/>
      <c r="AW15" s="61"/>
      <c r="AX15" s="1"/>
      <c r="AZ15" s="123"/>
      <c r="BA15" s="125"/>
      <c r="BB15" s="16" t="s">
        <v>24</v>
      </c>
      <c r="BC15" s="24">
        <v>368609357</v>
      </c>
      <c r="BD15" s="18">
        <v>377590323</v>
      </c>
      <c r="BE15" s="18">
        <v>379887231</v>
      </c>
      <c r="BF15" s="18">
        <v>386081196</v>
      </c>
      <c r="BG15" s="18">
        <v>396226455</v>
      </c>
      <c r="BH15" s="18">
        <v>394607906</v>
      </c>
      <c r="BI15" s="18">
        <v>395297700</v>
      </c>
      <c r="BJ15" s="18">
        <v>356157826</v>
      </c>
      <c r="BK15" s="19">
        <v>369494537</v>
      </c>
      <c r="BL15" s="18">
        <v>347886736</v>
      </c>
      <c r="BM15" s="18">
        <v>377458249</v>
      </c>
      <c r="BN15" s="18">
        <v>368760155</v>
      </c>
      <c r="BO15" s="18">
        <v>390208273</v>
      </c>
      <c r="BP15" s="18">
        <v>419674977</v>
      </c>
      <c r="BQ15" s="24">
        <v>433863241</v>
      </c>
      <c r="BR15" s="19">
        <v>439143831</v>
      </c>
      <c r="BS15" s="18">
        <v>453308395</v>
      </c>
      <c r="BT15" s="18">
        <v>455199673</v>
      </c>
      <c r="BU15" s="18">
        <v>446676546</v>
      </c>
      <c r="BV15" s="18">
        <v>391616361</v>
      </c>
      <c r="BW15" s="61">
        <v>402396753</v>
      </c>
    </row>
    <row r="16" spans="1:75" ht="12">
      <c r="A16" s="138"/>
      <c r="B16" s="125"/>
      <c r="C16" s="16" t="s">
        <v>29</v>
      </c>
      <c r="D16" s="24"/>
      <c r="E16" s="18"/>
      <c r="F16" s="18"/>
      <c r="G16" s="18"/>
      <c r="H16" s="18"/>
      <c r="I16" s="18"/>
      <c r="J16" s="18"/>
      <c r="K16" s="18"/>
      <c r="L16" s="19"/>
      <c r="M16" s="18"/>
      <c r="N16" s="18">
        <v>3330</v>
      </c>
      <c r="O16" s="18">
        <v>6037</v>
      </c>
      <c r="P16" s="18">
        <v>1989</v>
      </c>
      <c r="Q16" s="18">
        <v>741</v>
      </c>
      <c r="R16" s="18">
        <v>995</v>
      </c>
      <c r="S16" s="19">
        <v>7043</v>
      </c>
      <c r="T16" s="18">
        <v>741</v>
      </c>
      <c r="U16" s="18">
        <v>1583</v>
      </c>
      <c r="V16" s="18">
        <v>1583</v>
      </c>
      <c r="W16" s="18">
        <v>1583</v>
      </c>
      <c r="X16" s="61">
        <v>2920</v>
      </c>
      <c r="Z16" s="123"/>
      <c r="AA16" s="125"/>
      <c r="AB16" s="16" t="s">
        <v>28</v>
      </c>
      <c r="AC16" s="24">
        <v>2394</v>
      </c>
      <c r="AD16" s="18"/>
      <c r="AE16" s="18"/>
      <c r="AF16" s="18">
        <v>11514</v>
      </c>
      <c r="AG16" s="18">
        <v>15407</v>
      </c>
      <c r="AH16" s="18">
        <v>12205</v>
      </c>
      <c r="AI16" s="18"/>
      <c r="AJ16" s="18">
        <v>5658</v>
      </c>
      <c r="AK16" s="19"/>
      <c r="AL16" s="18"/>
      <c r="AM16" s="18"/>
      <c r="AN16" s="18"/>
      <c r="AO16" s="18"/>
      <c r="AP16" s="1"/>
      <c r="AQ16" s="18"/>
      <c r="AR16" s="19"/>
      <c r="AS16" s="18">
        <v>1379</v>
      </c>
      <c r="AT16" s="18"/>
      <c r="AU16" s="18"/>
      <c r="AV16" s="18"/>
      <c r="AW16" s="61"/>
      <c r="AX16" s="1"/>
      <c r="AZ16" s="123"/>
      <c r="BA16" s="125"/>
      <c r="BB16" s="16" t="s">
        <v>38</v>
      </c>
      <c r="BC16" s="24">
        <v>272087494</v>
      </c>
      <c r="BD16" s="18">
        <v>283671872</v>
      </c>
      <c r="BE16" s="18">
        <v>315945226</v>
      </c>
      <c r="BF16" s="18">
        <v>333230937</v>
      </c>
      <c r="BG16" s="18">
        <v>334339096</v>
      </c>
      <c r="BH16" s="18">
        <v>301017252</v>
      </c>
      <c r="BI16" s="18">
        <v>337873345</v>
      </c>
      <c r="BJ16" s="18">
        <v>339155861</v>
      </c>
      <c r="BK16" s="19">
        <v>278230140</v>
      </c>
      <c r="BL16" s="18">
        <v>243199503</v>
      </c>
      <c r="BM16" s="18">
        <v>250539528</v>
      </c>
      <c r="BN16" s="18">
        <v>247693739</v>
      </c>
      <c r="BO16" s="18">
        <v>253876857</v>
      </c>
      <c r="BP16" s="18">
        <v>261960931</v>
      </c>
      <c r="BQ16" s="24">
        <v>258203548</v>
      </c>
      <c r="BR16" s="19">
        <v>257491195</v>
      </c>
      <c r="BS16" s="18">
        <v>254280985</v>
      </c>
      <c r="BT16" s="18">
        <v>227300504</v>
      </c>
      <c r="BU16" s="18">
        <v>217934683</v>
      </c>
      <c r="BV16" s="18">
        <v>198579940</v>
      </c>
      <c r="BW16" s="61">
        <v>182148494</v>
      </c>
    </row>
    <row r="17" spans="1:75" ht="12">
      <c r="A17" s="138"/>
      <c r="B17" s="125"/>
      <c r="C17" s="16" t="s">
        <v>42</v>
      </c>
      <c r="D17" s="24"/>
      <c r="E17" s="18"/>
      <c r="F17" s="18"/>
      <c r="G17" s="18"/>
      <c r="H17" s="18"/>
      <c r="I17" s="18"/>
      <c r="J17" s="18"/>
      <c r="K17" s="18"/>
      <c r="L17" s="19"/>
      <c r="M17" s="18"/>
      <c r="N17" s="18"/>
      <c r="O17" s="18"/>
      <c r="P17" s="18"/>
      <c r="Q17" s="18"/>
      <c r="R17" s="18"/>
      <c r="S17" s="19"/>
      <c r="T17" s="18"/>
      <c r="U17" s="18"/>
      <c r="V17" s="18"/>
      <c r="W17" s="18"/>
      <c r="X17" s="61"/>
      <c r="Z17" s="123"/>
      <c r="AA17" s="125"/>
      <c r="AB17" s="16" t="s">
        <v>42</v>
      </c>
      <c r="AC17" s="24"/>
      <c r="AD17" s="18"/>
      <c r="AE17" s="18"/>
      <c r="AF17" s="18"/>
      <c r="AG17" s="18"/>
      <c r="AH17" s="18">
        <v>26953</v>
      </c>
      <c r="AI17" s="18"/>
      <c r="AJ17" s="18"/>
      <c r="AK17" s="19"/>
      <c r="AL17" s="18"/>
      <c r="AM17" s="18"/>
      <c r="AN17" s="18">
        <v>5583</v>
      </c>
      <c r="AO17" s="18"/>
      <c r="AP17" s="1"/>
      <c r="AQ17" s="18"/>
      <c r="AR17" s="19"/>
      <c r="AS17" s="18">
        <v>405</v>
      </c>
      <c r="AT17" s="18"/>
      <c r="AU17" s="18"/>
      <c r="AV17" s="18"/>
      <c r="AW17" s="61"/>
      <c r="AX17" s="1"/>
      <c r="AZ17" s="123"/>
      <c r="BA17" s="125"/>
      <c r="BB17" s="16" t="s">
        <v>28</v>
      </c>
      <c r="BC17" s="24">
        <v>3196005</v>
      </c>
      <c r="BD17" s="18">
        <v>3029994</v>
      </c>
      <c r="BE17" s="18">
        <v>3074056</v>
      </c>
      <c r="BF17" s="18">
        <v>3056188</v>
      </c>
      <c r="BG17" s="18">
        <v>2958378</v>
      </c>
      <c r="BH17" s="18">
        <v>2862682</v>
      </c>
      <c r="BI17" s="18">
        <v>2754550</v>
      </c>
      <c r="BJ17" s="18">
        <v>2434758</v>
      </c>
      <c r="BK17" s="19">
        <v>1842947</v>
      </c>
      <c r="BL17" s="18">
        <v>1715489</v>
      </c>
      <c r="BM17" s="18">
        <v>1686000</v>
      </c>
      <c r="BN17" s="18">
        <v>1655373</v>
      </c>
      <c r="BO17" s="18">
        <v>1782363</v>
      </c>
      <c r="BP17" s="18">
        <v>1699333</v>
      </c>
      <c r="BQ17" s="24">
        <v>1690799</v>
      </c>
      <c r="BR17" s="19">
        <v>1462380</v>
      </c>
      <c r="BS17" s="18">
        <v>1553254</v>
      </c>
      <c r="BT17" s="18">
        <v>1506884</v>
      </c>
      <c r="BU17" s="18">
        <v>1530662</v>
      </c>
      <c r="BV17" s="18">
        <v>1516876</v>
      </c>
      <c r="BW17" s="61">
        <v>1243715</v>
      </c>
    </row>
    <row r="18" spans="1:75" ht="12">
      <c r="A18" s="138"/>
      <c r="B18" s="125"/>
      <c r="C18" s="16" t="s">
        <v>26</v>
      </c>
      <c r="D18" s="24">
        <v>615902</v>
      </c>
      <c r="E18" s="18">
        <v>298328</v>
      </c>
      <c r="F18" s="18">
        <v>407829</v>
      </c>
      <c r="G18" s="18">
        <v>359312</v>
      </c>
      <c r="H18" s="18">
        <v>392530</v>
      </c>
      <c r="I18" s="18">
        <v>276072</v>
      </c>
      <c r="J18" s="18">
        <v>288700</v>
      </c>
      <c r="K18" s="18">
        <v>284522</v>
      </c>
      <c r="L18" s="19">
        <v>390469</v>
      </c>
      <c r="M18" s="18">
        <v>404047</v>
      </c>
      <c r="N18" s="18">
        <v>5281464</v>
      </c>
      <c r="O18" s="18">
        <v>2814591</v>
      </c>
      <c r="P18" s="18">
        <v>1196843</v>
      </c>
      <c r="Q18" s="18">
        <v>973224</v>
      </c>
      <c r="R18" s="18">
        <v>790239</v>
      </c>
      <c r="S18" s="19">
        <v>815499</v>
      </c>
      <c r="T18" s="18">
        <v>875867</v>
      </c>
      <c r="U18" s="18">
        <v>840000</v>
      </c>
      <c r="V18" s="18">
        <v>699160</v>
      </c>
      <c r="W18" s="18">
        <v>620209</v>
      </c>
      <c r="X18" s="61">
        <v>703976</v>
      </c>
      <c r="Z18" s="123"/>
      <c r="AA18" s="125"/>
      <c r="AB18" s="16" t="s">
        <v>26</v>
      </c>
      <c r="AC18" s="24">
        <v>1055658</v>
      </c>
      <c r="AD18" s="18">
        <v>1014252</v>
      </c>
      <c r="AE18" s="18">
        <v>1076709</v>
      </c>
      <c r="AF18" s="18">
        <v>850819</v>
      </c>
      <c r="AG18" s="18">
        <v>861388</v>
      </c>
      <c r="AH18" s="18">
        <v>812865</v>
      </c>
      <c r="AI18" s="18">
        <v>781863</v>
      </c>
      <c r="AJ18" s="18">
        <v>907813</v>
      </c>
      <c r="AK18" s="19">
        <v>821147</v>
      </c>
      <c r="AL18" s="18">
        <v>845065</v>
      </c>
      <c r="AM18" s="18">
        <v>829914</v>
      </c>
      <c r="AN18" s="18">
        <v>590508</v>
      </c>
      <c r="AO18" s="18">
        <v>449402</v>
      </c>
      <c r="AP18" s="1">
        <v>390879</v>
      </c>
      <c r="AQ18" s="18">
        <v>437461</v>
      </c>
      <c r="AR18" s="19">
        <v>436554</v>
      </c>
      <c r="AS18" s="18">
        <v>483138</v>
      </c>
      <c r="AT18" s="18">
        <v>872452</v>
      </c>
      <c r="AU18" s="18">
        <v>1162493</v>
      </c>
      <c r="AV18" s="18">
        <v>1079003</v>
      </c>
      <c r="AW18" s="61">
        <v>818561</v>
      </c>
      <c r="AX18" s="1"/>
      <c r="AZ18" s="123"/>
      <c r="BA18" s="125"/>
      <c r="BB18" s="16" t="s">
        <v>42</v>
      </c>
      <c r="BC18" s="24">
        <v>63195</v>
      </c>
      <c r="BD18" s="18">
        <v>88901</v>
      </c>
      <c r="BE18" s="18">
        <v>74706</v>
      </c>
      <c r="BF18" s="18">
        <v>135634</v>
      </c>
      <c r="BG18" s="18">
        <v>79397</v>
      </c>
      <c r="BH18" s="18">
        <v>100272</v>
      </c>
      <c r="BI18" s="18">
        <v>58688</v>
      </c>
      <c r="BJ18" s="18">
        <v>29591</v>
      </c>
      <c r="BK18" s="19">
        <v>20662</v>
      </c>
      <c r="BL18" s="18">
        <v>16979</v>
      </c>
      <c r="BM18" s="18">
        <v>26640</v>
      </c>
      <c r="BN18" s="18">
        <v>19783</v>
      </c>
      <c r="BO18" s="18">
        <v>17242</v>
      </c>
      <c r="BP18" s="18">
        <v>39371</v>
      </c>
      <c r="BQ18" s="24">
        <v>95671</v>
      </c>
      <c r="BR18" s="19">
        <v>59245</v>
      </c>
      <c r="BS18" s="18">
        <v>27735</v>
      </c>
      <c r="BT18" s="18">
        <v>18747</v>
      </c>
      <c r="BU18" s="18">
        <v>93572</v>
      </c>
      <c r="BV18" s="18">
        <v>1167</v>
      </c>
      <c r="BW18" s="61">
        <v>14528</v>
      </c>
    </row>
    <row r="19" spans="1:75" ht="12">
      <c r="A19" s="138"/>
      <c r="B19" s="125"/>
      <c r="C19" s="20" t="s">
        <v>12</v>
      </c>
      <c r="D19" s="25">
        <v>288351998</v>
      </c>
      <c r="E19" s="25">
        <v>302510394</v>
      </c>
      <c r="F19" s="22">
        <v>296806441</v>
      </c>
      <c r="G19" s="22">
        <v>302403176</v>
      </c>
      <c r="H19" s="22">
        <v>303438794</v>
      </c>
      <c r="I19" s="22">
        <v>173263682</v>
      </c>
      <c r="J19" s="22">
        <v>273923677</v>
      </c>
      <c r="K19" s="22">
        <v>290134895</v>
      </c>
      <c r="L19" s="23">
        <v>226627439</v>
      </c>
      <c r="M19" s="22">
        <v>197649088</v>
      </c>
      <c r="N19" s="22">
        <v>196620894</v>
      </c>
      <c r="O19" s="22">
        <v>195012491</v>
      </c>
      <c r="P19" s="22">
        <v>192253632</v>
      </c>
      <c r="Q19" s="22">
        <v>189299038</v>
      </c>
      <c r="R19" s="22">
        <f aca="true" t="shared" si="4" ref="R19:X19">SUM(R12:R18)</f>
        <v>184223942</v>
      </c>
      <c r="S19" s="23">
        <f t="shared" si="4"/>
        <v>185781089</v>
      </c>
      <c r="T19" s="22">
        <f t="shared" si="4"/>
        <v>193544112</v>
      </c>
      <c r="U19" s="22">
        <f t="shared" si="4"/>
        <v>194747508</v>
      </c>
      <c r="V19" s="22">
        <f t="shared" si="4"/>
        <v>202585309</v>
      </c>
      <c r="W19" s="22">
        <f t="shared" si="4"/>
        <v>187076212</v>
      </c>
      <c r="X19" s="62">
        <f t="shared" si="4"/>
        <v>190436275</v>
      </c>
      <c r="Z19" s="123"/>
      <c r="AA19" s="125"/>
      <c r="AB19" s="20" t="s">
        <v>11</v>
      </c>
      <c r="AC19" s="25">
        <v>128566875</v>
      </c>
      <c r="AD19" s="25">
        <v>128377698</v>
      </c>
      <c r="AE19" s="22">
        <v>132383908</v>
      </c>
      <c r="AF19" s="22">
        <v>125295315</v>
      </c>
      <c r="AG19" s="22">
        <v>135218922</v>
      </c>
      <c r="AH19" s="22">
        <v>138586519</v>
      </c>
      <c r="AI19" s="22">
        <v>144014381</v>
      </c>
      <c r="AJ19" s="22">
        <v>141020809</v>
      </c>
      <c r="AK19" s="23">
        <v>131058521</v>
      </c>
      <c r="AL19" s="22">
        <v>129728977</v>
      </c>
      <c r="AM19" s="22">
        <v>132414651</v>
      </c>
      <c r="AN19" s="22">
        <v>124811140</v>
      </c>
      <c r="AO19" s="22">
        <v>126939492</v>
      </c>
      <c r="AP19" s="52">
        <v>133836495</v>
      </c>
      <c r="AQ19" s="22">
        <f aca="true" t="shared" si="5" ref="AQ19:AW19">SUM(AQ12:AQ18)</f>
        <v>141299735</v>
      </c>
      <c r="AR19" s="23">
        <f t="shared" si="5"/>
        <v>141828611</v>
      </c>
      <c r="AS19" s="22">
        <f t="shared" si="5"/>
        <v>143509810</v>
      </c>
      <c r="AT19" s="22">
        <f t="shared" si="5"/>
        <v>138594755</v>
      </c>
      <c r="AU19" s="22">
        <f t="shared" si="5"/>
        <v>138289578</v>
      </c>
      <c r="AV19" s="22">
        <f t="shared" si="5"/>
        <v>126806015</v>
      </c>
      <c r="AW19" s="62">
        <f t="shared" si="5"/>
        <v>140078974</v>
      </c>
      <c r="AX19" s="1"/>
      <c r="AZ19" s="123"/>
      <c r="BA19" s="125"/>
      <c r="BB19" s="16" t="s">
        <v>26</v>
      </c>
      <c r="BC19" s="24">
        <v>11871526</v>
      </c>
      <c r="BD19" s="18">
        <v>11755110</v>
      </c>
      <c r="BE19" s="18">
        <v>10194525</v>
      </c>
      <c r="BF19" s="18">
        <v>9634620</v>
      </c>
      <c r="BG19" s="18">
        <v>10970298</v>
      </c>
      <c r="BH19" s="18">
        <v>11786189</v>
      </c>
      <c r="BI19" s="18">
        <v>11263110</v>
      </c>
      <c r="BJ19" s="18">
        <v>57649416</v>
      </c>
      <c r="BK19" s="19">
        <v>10602740</v>
      </c>
      <c r="BL19" s="18">
        <v>50604377</v>
      </c>
      <c r="BM19" s="18">
        <v>20903278</v>
      </c>
      <c r="BN19" s="18">
        <v>19161636</v>
      </c>
      <c r="BO19" s="18">
        <v>23200628</v>
      </c>
      <c r="BP19" s="18">
        <v>22677169</v>
      </c>
      <c r="BQ19" s="24">
        <v>23690036</v>
      </c>
      <c r="BR19" s="19">
        <v>25123496</v>
      </c>
      <c r="BS19" s="18">
        <v>27056348</v>
      </c>
      <c r="BT19" s="18">
        <v>25839232</v>
      </c>
      <c r="BU19" s="18">
        <v>25898016</v>
      </c>
      <c r="BV19" s="18">
        <v>26732610</v>
      </c>
      <c r="BW19" s="61">
        <v>22559264</v>
      </c>
    </row>
    <row r="20" spans="1:75" ht="12.75" thickBot="1">
      <c r="A20" s="140"/>
      <c r="B20" s="127"/>
      <c r="C20" s="35"/>
      <c r="D20" s="36">
        <v>-100</v>
      </c>
      <c r="E20" s="36">
        <v>-104.9101085125826</v>
      </c>
      <c r="F20" s="37">
        <v>-102.93198696684598</v>
      </c>
      <c r="G20" s="37">
        <v>-104.87292548602352</v>
      </c>
      <c r="H20" s="37">
        <v>-105.23207610997723</v>
      </c>
      <c r="I20" s="37">
        <v>-60.08756075967956</v>
      </c>
      <c r="J20" s="37">
        <v>-94.99628194010295</v>
      </c>
      <c r="K20" s="37">
        <v>-100.61830575559252</v>
      </c>
      <c r="L20" s="38">
        <v>-78.59402416902968</v>
      </c>
      <c r="M20" s="37">
        <v>-68.54437956764218</v>
      </c>
      <c r="N20" s="39">
        <v>68.18780357471287</v>
      </c>
      <c r="O20" s="39">
        <v>67.63001205214468</v>
      </c>
      <c r="P20" s="39">
        <v>66.67324427556073</v>
      </c>
      <c r="Q20" s="39">
        <v>65.64859592198837</v>
      </c>
      <c r="R20" s="39">
        <f aca="true" t="shared" si="6" ref="R20:X20">R19/$D19*100</f>
        <v>63.88856095250639</v>
      </c>
      <c r="S20" s="44">
        <f t="shared" si="6"/>
        <v>64.42857697833604</v>
      </c>
      <c r="T20" s="39">
        <f t="shared" si="6"/>
        <v>67.1207806231327</v>
      </c>
      <c r="U20" s="39">
        <f t="shared" si="6"/>
        <v>67.53811638232519</v>
      </c>
      <c r="V20" s="39">
        <f t="shared" si="6"/>
        <v>70.25625291488356</v>
      </c>
      <c r="W20" s="39">
        <f t="shared" si="6"/>
        <v>64.87772351069334</v>
      </c>
      <c r="X20" s="64">
        <f t="shared" si="6"/>
        <v>66.04298784848372</v>
      </c>
      <c r="Z20" s="123"/>
      <c r="AA20" s="125"/>
      <c r="AB20" s="16"/>
      <c r="AC20" s="31">
        <v>-100</v>
      </c>
      <c r="AD20" s="31">
        <v>-99.85285712202308</v>
      </c>
      <c r="AE20" s="32">
        <v>-102.96890859329046</v>
      </c>
      <c r="AF20" s="32">
        <v>-97.45536321078038</v>
      </c>
      <c r="AG20" s="32">
        <v>-105.17399757908092</v>
      </c>
      <c r="AH20" s="32">
        <v>-107.79333245830233</v>
      </c>
      <c r="AI20" s="32">
        <v>-112.0151524255373</v>
      </c>
      <c r="AJ20" s="32">
        <v>-109.68673618301759</v>
      </c>
      <c r="AK20" s="33">
        <v>-101.9380155269388</v>
      </c>
      <c r="AL20" s="32">
        <v>-100.90388912385092</v>
      </c>
      <c r="AM20" s="34">
        <v>102.99282066239846</v>
      </c>
      <c r="AN20" s="34">
        <v>97.07876931752443</v>
      </c>
      <c r="AO20" s="34">
        <v>98.73421283670464</v>
      </c>
      <c r="AP20" s="54">
        <v>104.09873849698843</v>
      </c>
      <c r="AQ20" s="34">
        <f>AQ19/$AC19*100</f>
        <v>109.90368631111241</v>
      </c>
      <c r="AR20" s="42">
        <f>AR19/$AC19*100</f>
        <v>110.3150488802034</v>
      </c>
      <c r="AS20" s="39">
        <f>AS19/$D19*100</f>
        <v>49.76896674737104</v>
      </c>
      <c r="AT20" s="39">
        <f>AT19/$D19*100</f>
        <v>48.06443373421675</v>
      </c>
      <c r="AU20" s="39">
        <f>AU19/$D19*100</f>
        <v>47.95859885111668</v>
      </c>
      <c r="AV20" s="39">
        <f>AV19/$D19*100</f>
        <v>43.97611803612334</v>
      </c>
      <c r="AW20" s="64">
        <f>AW19/$D19*100</f>
        <v>48.57915844925063</v>
      </c>
      <c r="AX20" s="54"/>
      <c r="AZ20" s="123"/>
      <c r="BA20" s="125"/>
      <c r="BB20" s="16" t="s">
        <v>43</v>
      </c>
      <c r="BC20" s="24"/>
      <c r="BD20" s="18"/>
      <c r="BE20" s="18"/>
      <c r="BF20" s="18"/>
      <c r="BG20" s="18"/>
      <c r="BH20" s="18"/>
      <c r="BI20" s="18"/>
      <c r="BJ20" s="18"/>
      <c r="BK20" s="19"/>
      <c r="BL20" s="18"/>
      <c r="BM20" s="18"/>
      <c r="BN20" s="18"/>
      <c r="BO20" s="18"/>
      <c r="BP20" s="18"/>
      <c r="BQ20" s="24"/>
      <c r="BR20" s="19"/>
      <c r="BS20" s="18"/>
      <c r="BT20" s="18"/>
      <c r="BU20" s="18"/>
      <c r="BV20" s="18"/>
      <c r="BW20" s="61"/>
    </row>
    <row r="21" spans="1:75" ht="12">
      <c r="A21" s="139" t="s">
        <v>15</v>
      </c>
      <c r="B21" s="135" t="s">
        <v>20</v>
      </c>
      <c r="C21" s="12" t="s">
        <v>22</v>
      </c>
      <c r="D21" s="40">
        <v>156</v>
      </c>
      <c r="E21" s="14">
        <v>142</v>
      </c>
      <c r="F21" s="14">
        <v>82</v>
      </c>
      <c r="G21" s="14">
        <v>135</v>
      </c>
      <c r="H21" s="14">
        <v>74</v>
      </c>
      <c r="I21" s="14">
        <v>83</v>
      </c>
      <c r="J21" s="14">
        <v>38</v>
      </c>
      <c r="K21" s="14">
        <v>165</v>
      </c>
      <c r="L21" s="15">
        <v>126</v>
      </c>
      <c r="M21" s="14">
        <v>161</v>
      </c>
      <c r="N21" s="14">
        <v>264</v>
      </c>
      <c r="O21" s="14">
        <v>286</v>
      </c>
      <c r="P21" s="14">
        <v>273</v>
      </c>
      <c r="Q21" s="14">
        <v>262</v>
      </c>
      <c r="R21" s="14">
        <v>247</v>
      </c>
      <c r="S21" s="15">
        <v>221</v>
      </c>
      <c r="T21" s="14">
        <v>255</v>
      </c>
      <c r="U21" s="14">
        <v>197</v>
      </c>
      <c r="V21" s="14">
        <v>181</v>
      </c>
      <c r="W21" s="14">
        <v>190</v>
      </c>
      <c r="X21" s="60">
        <v>178</v>
      </c>
      <c r="Z21" s="137" t="s">
        <v>31</v>
      </c>
      <c r="AA21" s="135" t="s">
        <v>20</v>
      </c>
      <c r="AB21" s="12" t="s">
        <v>22</v>
      </c>
      <c r="AC21" s="40">
        <v>4875</v>
      </c>
      <c r="AD21" s="14">
        <v>5108</v>
      </c>
      <c r="AE21" s="14">
        <v>5350</v>
      </c>
      <c r="AF21" s="14">
        <v>4600</v>
      </c>
      <c r="AG21" s="14">
        <v>4704</v>
      </c>
      <c r="AH21" s="14">
        <v>4891</v>
      </c>
      <c r="AI21" s="14">
        <v>4785</v>
      </c>
      <c r="AJ21" s="14">
        <v>5118</v>
      </c>
      <c r="AK21" s="15">
        <v>4703</v>
      </c>
      <c r="AL21" s="14">
        <v>4752</v>
      </c>
      <c r="AM21" s="14">
        <v>5315</v>
      </c>
      <c r="AN21" s="14">
        <v>5514</v>
      </c>
      <c r="AO21" s="14">
        <v>5460</v>
      </c>
      <c r="AP21" s="55">
        <v>6156</v>
      </c>
      <c r="AQ21" s="14">
        <v>6364</v>
      </c>
      <c r="AR21" s="15">
        <v>6817</v>
      </c>
      <c r="AS21" s="14">
        <v>6700</v>
      </c>
      <c r="AT21" s="14">
        <v>6451</v>
      </c>
      <c r="AU21" s="14">
        <v>6053</v>
      </c>
      <c r="AV21" s="14">
        <v>5910</v>
      </c>
      <c r="AW21" s="60">
        <v>6123</v>
      </c>
      <c r="AX21" s="1"/>
      <c r="AZ21" s="123"/>
      <c r="BA21" s="125"/>
      <c r="BB21" s="20" t="s">
        <v>11</v>
      </c>
      <c r="BC21" s="25">
        <v>1731896206</v>
      </c>
      <c r="BD21" s="22">
        <v>1775399399</v>
      </c>
      <c r="BE21" s="22">
        <v>1864465401</v>
      </c>
      <c r="BF21" s="22">
        <v>1887925838</v>
      </c>
      <c r="BG21" s="22">
        <v>1904453868</v>
      </c>
      <c r="BH21" s="22">
        <v>1848529913</v>
      </c>
      <c r="BI21" s="22">
        <v>1954422396</v>
      </c>
      <c r="BJ21" s="22">
        <v>1934258283</v>
      </c>
      <c r="BK21" s="23">
        <f>SUM(BK13:BK20)</f>
        <v>1845692109</v>
      </c>
      <c r="BL21" s="22">
        <v>1807066397</v>
      </c>
      <c r="BM21" s="22">
        <v>1860078380</v>
      </c>
      <c r="BN21" s="22">
        <v>1831587214</v>
      </c>
      <c r="BO21" s="22">
        <v>1841317183</v>
      </c>
      <c r="BP21" s="22">
        <v>1962947309</v>
      </c>
      <c r="BQ21" s="25">
        <v>1992435984</v>
      </c>
      <c r="BR21" s="23">
        <v>2010384105</v>
      </c>
      <c r="BS21" s="22">
        <f>SUM(BS13:BS20)</f>
        <v>2073319645</v>
      </c>
      <c r="BT21" s="22">
        <f>SUM(BT13:BT20)</f>
        <v>2085437741</v>
      </c>
      <c r="BU21" s="22">
        <f>SUM(BU13:BU20)</f>
        <v>2115669315</v>
      </c>
      <c r="BV21" s="22">
        <f>SUM(BV13:BV20)</f>
        <v>1898336478</v>
      </c>
      <c r="BW21" s="62">
        <f>SUM(BW13:BW20)</f>
        <v>1995209197</v>
      </c>
    </row>
    <row r="22" spans="1:75" ht="12.75" thickBot="1">
      <c r="A22" s="138"/>
      <c r="B22" s="125"/>
      <c r="C22" s="16" t="s">
        <v>37</v>
      </c>
      <c r="D22" s="24"/>
      <c r="E22" s="18"/>
      <c r="F22" s="18"/>
      <c r="G22" s="18"/>
      <c r="H22" s="18"/>
      <c r="I22" s="18"/>
      <c r="J22" s="18"/>
      <c r="K22" s="18"/>
      <c r="L22" s="19"/>
      <c r="M22" s="18"/>
      <c r="N22" s="18"/>
      <c r="O22" s="18"/>
      <c r="P22" s="18"/>
      <c r="Q22" s="18"/>
      <c r="R22" s="18"/>
      <c r="S22" s="19"/>
      <c r="T22" s="18"/>
      <c r="U22" s="18"/>
      <c r="V22" s="18"/>
      <c r="W22" s="18"/>
      <c r="X22" s="61"/>
      <c r="Z22" s="123"/>
      <c r="AA22" s="125"/>
      <c r="AB22" s="16" t="s">
        <v>37</v>
      </c>
      <c r="AC22" s="24"/>
      <c r="AD22" s="18"/>
      <c r="AE22" s="18"/>
      <c r="AF22" s="18"/>
      <c r="AG22" s="18"/>
      <c r="AH22" s="18"/>
      <c r="AI22" s="18"/>
      <c r="AJ22" s="18"/>
      <c r="AK22" s="19"/>
      <c r="AL22" s="18"/>
      <c r="AM22" s="18"/>
      <c r="AN22" s="18"/>
      <c r="AO22" s="18"/>
      <c r="AP22" s="1"/>
      <c r="AQ22" s="18"/>
      <c r="AR22" s="19"/>
      <c r="AS22" s="18"/>
      <c r="AT22" s="18"/>
      <c r="AU22" s="18"/>
      <c r="AV22" s="18"/>
      <c r="AW22" s="61"/>
      <c r="AX22" s="1"/>
      <c r="AZ22" s="124"/>
      <c r="BA22" s="127"/>
      <c r="BB22" s="35"/>
      <c r="BC22" s="36">
        <v>-100</v>
      </c>
      <c r="BD22" s="37">
        <v>-102.51188222765816</v>
      </c>
      <c r="BE22" s="37">
        <v>-107.65456928312018</v>
      </c>
      <c r="BF22" s="37">
        <v>-109.00917915631719</v>
      </c>
      <c r="BG22" s="37">
        <v>-109.96351059620024</v>
      </c>
      <c r="BH22" s="37">
        <v>-106.73445132542776</v>
      </c>
      <c r="BI22" s="37">
        <v>-112.84870243546223</v>
      </c>
      <c r="BJ22" s="37">
        <v>-111.684422905884</v>
      </c>
      <c r="BK22" s="38"/>
      <c r="BL22" s="37">
        <v>-104.34034041645104</v>
      </c>
      <c r="BM22" s="39">
        <f aca="true" t="shared" si="7" ref="BM22:BR22">BM21/$BC21*100</f>
        <v>107.40126189756201</v>
      </c>
      <c r="BN22" s="39">
        <f t="shared" si="7"/>
        <v>105.75617682252721</v>
      </c>
      <c r="BO22" s="39">
        <f t="shared" si="7"/>
        <v>106.31798699142136</v>
      </c>
      <c r="BP22" s="39">
        <f t="shared" si="7"/>
        <v>113.3409324530849</v>
      </c>
      <c r="BQ22" s="43">
        <f t="shared" si="7"/>
        <v>115.04361387809404</v>
      </c>
      <c r="BR22" s="44">
        <f t="shared" si="7"/>
        <v>116.07994162901932</v>
      </c>
      <c r="BS22" s="39">
        <f>+BS21/$BC21*100</f>
        <v>119.7138510851383</v>
      </c>
      <c r="BT22" s="39">
        <f>+BT21/$BC21*100</f>
        <v>120.41355213870133</v>
      </c>
      <c r="BU22" s="39">
        <f>+BU21/$BC21*100</f>
        <v>122.15912868626032</v>
      </c>
      <c r="BV22" s="39">
        <f>+BV21/$BC21*100</f>
        <v>109.61029139179257</v>
      </c>
      <c r="BW22" s="64">
        <f>+BW21/$BC21*100</f>
        <v>115.20373969801282</v>
      </c>
    </row>
    <row r="23" spans="1:75" ht="12" customHeight="1">
      <c r="A23" s="138"/>
      <c r="B23" s="125"/>
      <c r="C23" s="16" t="s">
        <v>24</v>
      </c>
      <c r="D23" s="24">
        <v>13074</v>
      </c>
      <c r="E23" s="18">
        <v>11024</v>
      </c>
      <c r="F23" s="18">
        <v>9090</v>
      </c>
      <c r="G23" s="18">
        <v>9450</v>
      </c>
      <c r="H23" s="18">
        <v>9637</v>
      </c>
      <c r="I23" s="18">
        <v>8691</v>
      </c>
      <c r="J23" s="18">
        <v>8547</v>
      </c>
      <c r="K23" s="18">
        <v>8247</v>
      </c>
      <c r="L23" s="19">
        <v>7196</v>
      </c>
      <c r="M23" s="18">
        <v>7604</v>
      </c>
      <c r="N23" s="18">
        <v>7192</v>
      </c>
      <c r="O23" s="18">
        <v>6484</v>
      </c>
      <c r="P23" s="18">
        <v>6745</v>
      </c>
      <c r="Q23" s="18">
        <v>7322</v>
      </c>
      <c r="R23" s="18">
        <v>7519</v>
      </c>
      <c r="S23" s="19">
        <v>6609</v>
      </c>
      <c r="T23" s="18">
        <v>6950</v>
      </c>
      <c r="U23" s="18">
        <v>6696</v>
      </c>
      <c r="V23" s="18">
        <v>5957</v>
      </c>
      <c r="W23" s="18">
        <v>4590</v>
      </c>
      <c r="X23" s="61">
        <v>4484</v>
      </c>
      <c r="Z23" s="123"/>
      <c r="AA23" s="125"/>
      <c r="AB23" s="16" t="s">
        <v>24</v>
      </c>
      <c r="AC23" s="24">
        <v>49347</v>
      </c>
      <c r="AD23" s="18">
        <v>50054</v>
      </c>
      <c r="AE23" s="18">
        <v>47530</v>
      </c>
      <c r="AF23" s="18">
        <v>44249</v>
      </c>
      <c r="AG23" s="18">
        <v>42735</v>
      </c>
      <c r="AH23" s="18">
        <v>42429</v>
      </c>
      <c r="AI23" s="18">
        <v>40122</v>
      </c>
      <c r="AJ23" s="18">
        <v>38796</v>
      </c>
      <c r="AK23" s="19">
        <v>34437</v>
      </c>
      <c r="AL23" s="18">
        <v>29258</v>
      </c>
      <c r="AM23" s="18">
        <v>27710</v>
      </c>
      <c r="AN23" s="18">
        <v>26798</v>
      </c>
      <c r="AO23" s="18">
        <v>27356</v>
      </c>
      <c r="AP23" s="1">
        <v>26705</v>
      </c>
      <c r="AQ23" s="18">
        <v>25219</v>
      </c>
      <c r="AR23" s="19">
        <v>24111</v>
      </c>
      <c r="AS23" s="18">
        <v>23467</v>
      </c>
      <c r="AT23" s="18">
        <v>22776</v>
      </c>
      <c r="AU23" s="18">
        <v>21715</v>
      </c>
      <c r="AV23" s="18">
        <v>20035</v>
      </c>
      <c r="AW23" s="61">
        <v>18106</v>
      </c>
      <c r="AX23" s="1"/>
      <c r="AZ23" s="134" t="s">
        <v>40</v>
      </c>
      <c r="BA23" s="126" t="s">
        <v>20</v>
      </c>
      <c r="BB23" s="20" t="s">
        <v>22</v>
      </c>
      <c r="BC23" s="21">
        <v>26270</v>
      </c>
      <c r="BD23" s="22">
        <v>28294</v>
      </c>
      <c r="BE23" s="22">
        <v>28528</v>
      </c>
      <c r="BF23" s="22">
        <v>29876</v>
      </c>
      <c r="BG23" s="22">
        <v>32799</v>
      </c>
      <c r="BH23" s="22">
        <v>34917</v>
      </c>
      <c r="BI23" s="22">
        <v>37821</v>
      </c>
      <c r="BJ23" s="22">
        <v>46975</v>
      </c>
      <c r="BK23" s="23">
        <v>40455</v>
      </c>
      <c r="BL23" s="22">
        <v>42034</v>
      </c>
      <c r="BM23" s="18">
        <v>44346</v>
      </c>
      <c r="BN23" s="18">
        <v>44811</v>
      </c>
      <c r="BO23" s="18">
        <v>43848</v>
      </c>
      <c r="BP23" s="18">
        <v>41882</v>
      </c>
      <c r="BQ23" s="24">
        <v>42509</v>
      </c>
      <c r="BR23" s="19">
        <v>42118</v>
      </c>
      <c r="BS23" s="18">
        <v>41519</v>
      </c>
      <c r="BT23" s="18">
        <v>40072</v>
      </c>
      <c r="BU23" s="18">
        <v>39440</v>
      </c>
      <c r="BV23" s="18">
        <v>30540</v>
      </c>
      <c r="BW23" s="61">
        <v>31695</v>
      </c>
    </row>
    <row r="24" spans="1:75" ht="12">
      <c r="A24" s="138"/>
      <c r="B24" s="125"/>
      <c r="C24" s="16" t="s">
        <v>38</v>
      </c>
      <c r="D24" s="24">
        <v>8298</v>
      </c>
      <c r="E24" s="18">
        <v>8470</v>
      </c>
      <c r="F24" s="18">
        <v>7334</v>
      </c>
      <c r="G24" s="18">
        <v>8571</v>
      </c>
      <c r="H24" s="18">
        <v>8601</v>
      </c>
      <c r="I24" s="18">
        <v>8827</v>
      </c>
      <c r="J24" s="18">
        <v>8755</v>
      </c>
      <c r="K24" s="18">
        <v>8486</v>
      </c>
      <c r="L24" s="19">
        <v>5352</v>
      </c>
      <c r="M24" s="18"/>
      <c r="N24" s="18"/>
      <c r="O24" s="18"/>
      <c r="P24" s="18"/>
      <c r="Q24" s="18"/>
      <c r="R24" s="18"/>
      <c r="S24" s="19"/>
      <c r="T24" s="18"/>
      <c r="U24" s="18"/>
      <c r="V24" s="18"/>
      <c r="W24" s="18"/>
      <c r="X24" s="61"/>
      <c r="Z24" s="123"/>
      <c r="AA24" s="125"/>
      <c r="AB24" s="16" t="s">
        <v>38</v>
      </c>
      <c r="AC24" s="24">
        <v>1214</v>
      </c>
      <c r="AD24" s="18">
        <v>1193</v>
      </c>
      <c r="AE24" s="18">
        <v>1165</v>
      </c>
      <c r="AF24" s="18">
        <v>1126</v>
      </c>
      <c r="AG24" s="18">
        <v>1127</v>
      </c>
      <c r="AH24" s="18">
        <v>1130</v>
      </c>
      <c r="AI24" s="18">
        <v>1143</v>
      </c>
      <c r="AJ24" s="18">
        <v>1214</v>
      </c>
      <c r="AK24" s="19">
        <v>1210</v>
      </c>
      <c r="AL24" s="18">
        <v>1055</v>
      </c>
      <c r="AM24" s="18">
        <v>838</v>
      </c>
      <c r="AN24" s="18">
        <v>766</v>
      </c>
      <c r="AO24" s="18">
        <v>631</v>
      </c>
      <c r="AP24" s="1">
        <v>639</v>
      </c>
      <c r="AQ24" s="18">
        <v>641</v>
      </c>
      <c r="AR24" s="19">
        <v>635</v>
      </c>
      <c r="AS24" s="18">
        <v>638</v>
      </c>
      <c r="AT24" s="18">
        <v>458</v>
      </c>
      <c r="AU24" s="18">
        <v>331</v>
      </c>
      <c r="AV24" s="18">
        <v>306</v>
      </c>
      <c r="AW24" s="61">
        <v>333</v>
      </c>
      <c r="AX24" s="1"/>
      <c r="AZ24" s="123"/>
      <c r="BA24" s="125"/>
      <c r="BB24" s="16" t="s">
        <v>37</v>
      </c>
      <c r="BC24" s="24">
        <v>10</v>
      </c>
      <c r="BD24" s="18">
        <v>37</v>
      </c>
      <c r="BE24" s="18">
        <v>92</v>
      </c>
      <c r="BF24" s="18">
        <v>52</v>
      </c>
      <c r="BG24" s="18">
        <v>29</v>
      </c>
      <c r="BH24" s="18">
        <v>167</v>
      </c>
      <c r="BI24" s="18">
        <v>392</v>
      </c>
      <c r="BJ24" s="18">
        <v>152</v>
      </c>
      <c r="BK24" s="19">
        <v>281</v>
      </c>
      <c r="BL24" s="18">
        <v>256</v>
      </c>
      <c r="BM24" s="18">
        <v>204</v>
      </c>
      <c r="BN24" s="18">
        <v>180</v>
      </c>
      <c r="BO24" s="18">
        <v>189</v>
      </c>
      <c r="BP24" s="18">
        <v>195</v>
      </c>
      <c r="BQ24" s="24">
        <v>192</v>
      </c>
      <c r="BR24" s="19">
        <v>183</v>
      </c>
      <c r="BS24" s="18">
        <v>190</v>
      </c>
      <c r="BT24" s="18">
        <v>180</v>
      </c>
      <c r="BU24" s="18">
        <v>82</v>
      </c>
      <c r="BV24" s="18"/>
      <c r="BW24" s="61"/>
    </row>
    <row r="25" spans="1:75" ht="12">
      <c r="A25" s="138"/>
      <c r="B25" s="125"/>
      <c r="C25" s="16" t="s">
        <v>28</v>
      </c>
      <c r="D25" s="24"/>
      <c r="E25" s="18"/>
      <c r="F25" s="18"/>
      <c r="G25" s="18"/>
      <c r="H25" s="18"/>
      <c r="I25" s="18"/>
      <c r="J25" s="18"/>
      <c r="K25" s="18"/>
      <c r="L25" s="19"/>
      <c r="M25" s="18"/>
      <c r="N25" s="18"/>
      <c r="O25" s="18"/>
      <c r="P25" s="18"/>
      <c r="Q25" s="18"/>
      <c r="R25" s="18"/>
      <c r="S25" s="19"/>
      <c r="T25" s="18"/>
      <c r="U25" s="18">
        <v>312</v>
      </c>
      <c r="V25" s="18"/>
      <c r="W25" s="18"/>
      <c r="X25" s="61"/>
      <c r="Z25" s="123"/>
      <c r="AA25" s="125"/>
      <c r="AB25" s="16" t="s">
        <v>28</v>
      </c>
      <c r="AC25" s="24">
        <v>145</v>
      </c>
      <c r="AD25" s="18">
        <v>74</v>
      </c>
      <c r="AE25" s="18">
        <v>24</v>
      </c>
      <c r="AF25" s="18">
        <v>5</v>
      </c>
      <c r="AG25" s="18">
        <v>5</v>
      </c>
      <c r="AH25" s="18">
        <v>1</v>
      </c>
      <c r="AI25" s="18"/>
      <c r="AJ25" s="18">
        <v>23</v>
      </c>
      <c r="AK25" s="19">
        <v>8</v>
      </c>
      <c r="AL25" s="18">
        <v>6</v>
      </c>
      <c r="AM25" s="18">
        <v>16</v>
      </c>
      <c r="AN25" s="18">
        <v>18</v>
      </c>
      <c r="AO25" s="18">
        <v>17</v>
      </c>
      <c r="AP25" s="1">
        <v>15</v>
      </c>
      <c r="AQ25" s="18">
        <v>16</v>
      </c>
      <c r="AR25" s="19">
        <v>22</v>
      </c>
      <c r="AS25" s="18">
        <v>25</v>
      </c>
      <c r="AT25" s="18">
        <v>13</v>
      </c>
      <c r="AU25" s="18">
        <v>20</v>
      </c>
      <c r="AV25" s="18">
        <v>14</v>
      </c>
      <c r="AW25" s="61">
        <v>11</v>
      </c>
      <c r="AX25" s="1"/>
      <c r="AZ25" s="123"/>
      <c r="BA25" s="125"/>
      <c r="BB25" s="16" t="s">
        <v>24</v>
      </c>
      <c r="BC25" s="24">
        <v>877769</v>
      </c>
      <c r="BD25" s="18">
        <v>858294</v>
      </c>
      <c r="BE25" s="18">
        <v>784295</v>
      </c>
      <c r="BF25" s="18">
        <v>767363</v>
      </c>
      <c r="BG25" s="18">
        <v>758511</v>
      </c>
      <c r="BH25" s="18">
        <v>761001</v>
      </c>
      <c r="BI25" s="18">
        <v>756397</v>
      </c>
      <c r="BJ25" s="18">
        <v>767409</v>
      </c>
      <c r="BK25" s="19">
        <v>687737</v>
      </c>
      <c r="BL25" s="18">
        <v>680732</v>
      </c>
      <c r="BM25" s="18">
        <v>673278</v>
      </c>
      <c r="BN25" s="18">
        <v>651017</v>
      </c>
      <c r="BO25" s="18">
        <v>613240</v>
      </c>
      <c r="BP25" s="18">
        <v>556383</v>
      </c>
      <c r="BQ25" s="24">
        <v>556277</v>
      </c>
      <c r="BR25" s="19">
        <v>583062</v>
      </c>
      <c r="BS25" s="18">
        <v>574001</v>
      </c>
      <c r="BT25" s="18">
        <v>569240</v>
      </c>
      <c r="BU25" s="18">
        <v>551306</v>
      </c>
      <c r="BV25" s="18">
        <v>502530</v>
      </c>
      <c r="BW25" s="61">
        <v>482227</v>
      </c>
    </row>
    <row r="26" spans="1:75" ht="12">
      <c r="A26" s="138"/>
      <c r="B26" s="125"/>
      <c r="C26" s="16" t="s">
        <v>42</v>
      </c>
      <c r="D26" s="24"/>
      <c r="E26" s="18"/>
      <c r="F26" s="18"/>
      <c r="G26" s="18"/>
      <c r="H26" s="18"/>
      <c r="I26" s="18"/>
      <c r="J26" s="18"/>
      <c r="K26" s="18"/>
      <c r="L26" s="19"/>
      <c r="M26" s="18"/>
      <c r="N26" s="18"/>
      <c r="O26" s="18"/>
      <c r="P26" s="18"/>
      <c r="Q26" s="18"/>
      <c r="R26" s="18"/>
      <c r="S26" s="19"/>
      <c r="T26" s="18"/>
      <c r="U26" s="18"/>
      <c r="V26" s="18"/>
      <c r="W26" s="18"/>
      <c r="X26" s="61"/>
      <c r="Z26" s="123"/>
      <c r="AA26" s="125"/>
      <c r="AB26" s="16" t="s">
        <v>42</v>
      </c>
      <c r="AC26" s="24"/>
      <c r="AD26" s="18"/>
      <c r="AE26" s="18"/>
      <c r="AF26" s="18"/>
      <c r="AG26" s="18"/>
      <c r="AH26" s="18"/>
      <c r="AI26" s="18"/>
      <c r="AJ26" s="18"/>
      <c r="AK26" s="19"/>
      <c r="AL26" s="18"/>
      <c r="AM26" s="18"/>
      <c r="AN26" s="18"/>
      <c r="AO26" s="18"/>
      <c r="AP26" s="1"/>
      <c r="AQ26" s="18"/>
      <c r="AR26" s="19"/>
      <c r="AS26" s="18"/>
      <c r="AT26" s="18"/>
      <c r="AU26" s="18"/>
      <c r="AV26" s="18"/>
      <c r="AW26" s="61"/>
      <c r="AX26" s="1"/>
      <c r="AZ26" s="123"/>
      <c r="BA26" s="125"/>
      <c r="BB26" s="16" t="s">
        <v>38</v>
      </c>
      <c r="BC26" s="24">
        <v>445889</v>
      </c>
      <c r="BD26" s="18">
        <v>449851</v>
      </c>
      <c r="BE26" s="18">
        <v>421791</v>
      </c>
      <c r="BF26" s="18">
        <v>421104</v>
      </c>
      <c r="BG26" s="18">
        <v>423706</v>
      </c>
      <c r="BH26" s="18">
        <v>419361</v>
      </c>
      <c r="BI26" s="18">
        <v>421915</v>
      </c>
      <c r="BJ26" s="18">
        <v>422264</v>
      </c>
      <c r="BK26" s="19">
        <v>405122</v>
      </c>
      <c r="BL26" s="18">
        <v>382084</v>
      </c>
      <c r="BM26" s="18">
        <v>356659</v>
      </c>
      <c r="BN26" s="18">
        <v>351599</v>
      </c>
      <c r="BO26" s="18">
        <v>344666</v>
      </c>
      <c r="BP26" s="18">
        <v>339629</v>
      </c>
      <c r="BQ26" s="24">
        <v>322420</v>
      </c>
      <c r="BR26" s="19">
        <v>322517</v>
      </c>
      <c r="BS26" s="18">
        <v>313405</v>
      </c>
      <c r="BT26" s="18">
        <v>305834</v>
      </c>
      <c r="BU26" s="18">
        <v>290761</v>
      </c>
      <c r="BV26" s="18">
        <v>263421</v>
      </c>
      <c r="BW26" s="61">
        <v>239739</v>
      </c>
    </row>
    <row r="27" spans="1:75" ht="12">
      <c r="A27" s="138"/>
      <c r="B27" s="125"/>
      <c r="C27" s="16" t="s">
        <v>26</v>
      </c>
      <c r="D27" s="24">
        <v>1865</v>
      </c>
      <c r="E27" s="18">
        <v>2243</v>
      </c>
      <c r="F27" s="18">
        <v>1720</v>
      </c>
      <c r="G27" s="18">
        <v>1623</v>
      </c>
      <c r="H27" s="18">
        <v>1429</v>
      </c>
      <c r="I27" s="18">
        <v>1237</v>
      </c>
      <c r="J27" s="18">
        <v>999</v>
      </c>
      <c r="K27" s="18">
        <v>1112</v>
      </c>
      <c r="L27" s="19">
        <v>807</v>
      </c>
      <c r="M27" s="18">
        <v>489</v>
      </c>
      <c r="N27" s="18">
        <v>341</v>
      </c>
      <c r="O27" s="18">
        <v>158</v>
      </c>
      <c r="P27" s="18">
        <v>264</v>
      </c>
      <c r="Q27" s="18">
        <v>201</v>
      </c>
      <c r="R27" s="18">
        <v>426</v>
      </c>
      <c r="S27" s="19">
        <v>886</v>
      </c>
      <c r="T27" s="18">
        <v>978</v>
      </c>
      <c r="U27" s="18">
        <v>939</v>
      </c>
      <c r="V27" s="18">
        <v>920</v>
      </c>
      <c r="W27" s="18">
        <v>732</v>
      </c>
      <c r="X27" s="61">
        <v>908</v>
      </c>
      <c r="Z27" s="123"/>
      <c r="AA27" s="125"/>
      <c r="AB27" s="16" t="s">
        <v>26</v>
      </c>
      <c r="AC27" s="24">
        <v>353</v>
      </c>
      <c r="AD27" s="18">
        <v>324</v>
      </c>
      <c r="AE27" s="18">
        <v>318</v>
      </c>
      <c r="AF27" s="18">
        <v>233</v>
      </c>
      <c r="AG27" s="18">
        <v>311</v>
      </c>
      <c r="AH27" s="18">
        <v>265</v>
      </c>
      <c r="AI27" s="18">
        <v>229</v>
      </c>
      <c r="AJ27" s="18">
        <v>180</v>
      </c>
      <c r="AK27" s="19">
        <v>162</v>
      </c>
      <c r="AL27" s="18">
        <v>151</v>
      </c>
      <c r="AM27" s="18">
        <v>367</v>
      </c>
      <c r="AN27" s="18">
        <v>272</v>
      </c>
      <c r="AO27" s="18">
        <v>13</v>
      </c>
      <c r="AP27" s="1">
        <v>397</v>
      </c>
      <c r="AQ27" s="18">
        <v>393</v>
      </c>
      <c r="AR27" s="19">
        <v>595</v>
      </c>
      <c r="AS27" s="18">
        <v>823</v>
      </c>
      <c r="AT27" s="18">
        <v>1624</v>
      </c>
      <c r="AU27" s="18">
        <v>2125</v>
      </c>
      <c r="AV27" s="18">
        <v>1853</v>
      </c>
      <c r="AW27" s="61">
        <v>1838</v>
      </c>
      <c r="AX27" s="1"/>
      <c r="AZ27" s="123"/>
      <c r="BA27" s="125"/>
      <c r="BB27" s="16" t="s">
        <v>28</v>
      </c>
      <c r="BC27" s="24">
        <v>525067</v>
      </c>
      <c r="BD27" s="18">
        <v>512301</v>
      </c>
      <c r="BE27" s="18">
        <v>533873</v>
      </c>
      <c r="BF27" s="18">
        <v>502574</v>
      </c>
      <c r="BG27" s="18">
        <v>485241</v>
      </c>
      <c r="BH27" s="18">
        <v>444315</v>
      </c>
      <c r="BI27" s="18">
        <v>462963</v>
      </c>
      <c r="BJ27" s="18">
        <v>434467</v>
      </c>
      <c r="BK27" s="19">
        <v>454881</v>
      </c>
      <c r="BL27" s="18">
        <v>467204</v>
      </c>
      <c r="BM27" s="18">
        <v>424156</v>
      </c>
      <c r="BN27" s="18">
        <v>384830</v>
      </c>
      <c r="BO27" s="18">
        <v>388723</v>
      </c>
      <c r="BP27" s="18">
        <v>377423</v>
      </c>
      <c r="BQ27" s="24">
        <v>363311</v>
      </c>
      <c r="BR27" s="19">
        <v>338974</v>
      </c>
      <c r="BS27" s="18">
        <v>350692</v>
      </c>
      <c r="BT27" s="18">
        <v>346417</v>
      </c>
      <c r="BU27" s="18">
        <v>315892</v>
      </c>
      <c r="BV27" s="18">
        <v>334154</v>
      </c>
      <c r="BW27" s="61">
        <v>305501</v>
      </c>
    </row>
    <row r="28" spans="1:75" ht="12">
      <c r="A28" s="138"/>
      <c r="B28" s="125"/>
      <c r="C28" s="20" t="s">
        <v>11</v>
      </c>
      <c r="D28" s="25">
        <v>23393</v>
      </c>
      <c r="E28" s="25">
        <v>21879</v>
      </c>
      <c r="F28" s="22">
        <v>18226</v>
      </c>
      <c r="G28" s="22">
        <v>19779</v>
      </c>
      <c r="H28" s="22">
        <v>19741</v>
      </c>
      <c r="I28" s="22">
        <v>18838</v>
      </c>
      <c r="J28" s="22">
        <v>18339</v>
      </c>
      <c r="K28" s="22">
        <v>18010</v>
      </c>
      <c r="L28" s="23">
        <v>13481</v>
      </c>
      <c r="M28" s="22">
        <v>8254</v>
      </c>
      <c r="N28" s="22">
        <v>7797</v>
      </c>
      <c r="O28" s="22">
        <v>6928</v>
      </c>
      <c r="P28" s="22">
        <v>7282</v>
      </c>
      <c r="Q28" s="22">
        <v>7785</v>
      </c>
      <c r="R28" s="22">
        <f aca="true" t="shared" si="8" ref="R28:X28">SUM(R21:R27)</f>
        <v>8192</v>
      </c>
      <c r="S28" s="23">
        <f t="shared" si="8"/>
        <v>7716</v>
      </c>
      <c r="T28" s="22">
        <f t="shared" si="8"/>
        <v>8183</v>
      </c>
      <c r="U28" s="22">
        <f t="shared" si="8"/>
        <v>8144</v>
      </c>
      <c r="V28" s="22">
        <f t="shared" si="8"/>
        <v>7058</v>
      </c>
      <c r="W28" s="22">
        <f t="shared" si="8"/>
        <v>5512</v>
      </c>
      <c r="X28" s="62">
        <f t="shared" si="8"/>
        <v>5570</v>
      </c>
      <c r="Z28" s="123"/>
      <c r="AA28" s="125"/>
      <c r="AB28" s="20" t="s">
        <v>11</v>
      </c>
      <c r="AC28" s="25">
        <v>55934</v>
      </c>
      <c r="AD28" s="25">
        <v>56753</v>
      </c>
      <c r="AE28" s="22">
        <v>54387</v>
      </c>
      <c r="AF28" s="22">
        <v>50213</v>
      </c>
      <c r="AG28" s="22">
        <v>48882</v>
      </c>
      <c r="AH28" s="22">
        <v>48716</v>
      </c>
      <c r="AI28" s="22">
        <v>46279</v>
      </c>
      <c r="AJ28" s="22">
        <v>45331</v>
      </c>
      <c r="AK28" s="23">
        <v>40520</v>
      </c>
      <c r="AL28" s="22">
        <v>35222</v>
      </c>
      <c r="AM28" s="22">
        <v>34246</v>
      </c>
      <c r="AN28" s="22">
        <v>33368</v>
      </c>
      <c r="AO28" s="22">
        <v>33477</v>
      </c>
      <c r="AP28" s="52">
        <v>33912</v>
      </c>
      <c r="AQ28" s="22">
        <f aca="true" t="shared" si="9" ref="AQ28:AW28">SUM(AQ21:AQ27)</f>
        <v>32633</v>
      </c>
      <c r="AR28" s="23">
        <f t="shared" si="9"/>
        <v>32180</v>
      </c>
      <c r="AS28" s="22">
        <f t="shared" si="9"/>
        <v>31653</v>
      </c>
      <c r="AT28" s="22">
        <f t="shared" si="9"/>
        <v>31322</v>
      </c>
      <c r="AU28" s="22">
        <f t="shared" si="9"/>
        <v>30244</v>
      </c>
      <c r="AV28" s="22">
        <f t="shared" si="9"/>
        <v>28118</v>
      </c>
      <c r="AW28" s="62">
        <f t="shared" si="9"/>
        <v>26411</v>
      </c>
      <c r="AX28" s="1"/>
      <c r="AZ28" s="123"/>
      <c r="BA28" s="125"/>
      <c r="BB28" s="16" t="s">
        <v>42</v>
      </c>
      <c r="BC28" s="24">
        <v>8742</v>
      </c>
      <c r="BD28" s="18">
        <v>6039</v>
      </c>
      <c r="BE28" s="18">
        <v>5477</v>
      </c>
      <c r="BF28" s="18">
        <v>5857</v>
      </c>
      <c r="BG28" s="18">
        <v>4283</v>
      </c>
      <c r="BH28" s="18">
        <v>3689</v>
      </c>
      <c r="BI28" s="18">
        <v>3832</v>
      </c>
      <c r="BJ28" s="18">
        <v>6148</v>
      </c>
      <c r="BK28" s="19">
        <v>7544</v>
      </c>
      <c r="BL28" s="18">
        <v>5812</v>
      </c>
      <c r="BM28" s="18">
        <v>5541</v>
      </c>
      <c r="BN28" s="18">
        <v>3502</v>
      </c>
      <c r="BO28" s="18">
        <v>3370</v>
      </c>
      <c r="BP28" s="18">
        <v>2158</v>
      </c>
      <c r="BQ28" s="24">
        <v>2357</v>
      </c>
      <c r="BR28" s="19">
        <v>1689</v>
      </c>
      <c r="BS28" s="18">
        <v>1565</v>
      </c>
      <c r="BT28" s="18">
        <v>1427</v>
      </c>
      <c r="BU28" s="18">
        <v>1128</v>
      </c>
      <c r="BV28" s="18">
        <v>1209</v>
      </c>
      <c r="BW28" s="61">
        <v>1917</v>
      </c>
    </row>
    <row r="29" spans="1:75" ht="12">
      <c r="A29" s="138"/>
      <c r="B29" s="125"/>
      <c r="C29" s="16"/>
      <c r="D29" s="31">
        <v>-100</v>
      </c>
      <c r="E29" s="31">
        <v>-93.5279784550934</v>
      </c>
      <c r="F29" s="32">
        <v>-77.91219595605523</v>
      </c>
      <c r="G29" s="32">
        <v>-84.55093404009747</v>
      </c>
      <c r="H29" s="32">
        <v>-84.38849228401658</v>
      </c>
      <c r="I29" s="32">
        <v>-80.52836318556832</v>
      </c>
      <c r="J29" s="32">
        <v>-78.3952464412431</v>
      </c>
      <c r="K29" s="32">
        <v>-76.98884281622708</v>
      </c>
      <c r="L29" s="33">
        <v>-57.62835036121917</v>
      </c>
      <c r="M29" s="32">
        <v>-35.2840593339888</v>
      </c>
      <c r="N29" s="30">
        <v>33.33048347796349</v>
      </c>
      <c r="O29" s="30">
        <v>29.61569700337708</v>
      </c>
      <c r="P29" s="30">
        <v>31.12897020476211</v>
      </c>
      <c r="Q29" s="30">
        <v>33.27918608130637</v>
      </c>
      <c r="R29" s="30">
        <f aca="true" t="shared" si="10" ref="R29:X29">R28/$D28*100</f>
        <v>35.01902278459369</v>
      </c>
      <c r="S29" s="59">
        <f t="shared" si="10"/>
        <v>32.98422605052794</v>
      </c>
      <c r="T29" s="30">
        <f t="shared" si="10"/>
        <v>34.980549737100844</v>
      </c>
      <c r="U29" s="30">
        <f t="shared" si="10"/>
        <v>34.8138331979652</v>
      </c>
      <c r="V29" s="30">
        <f t="shared" si="10"/>
        <v>30.171418800495875</v>
      </c>
      <c r="W29" s="30">
        <f t="shared" si="10"/>
        <v>23.562604197836958</v>
      </c>
      <c r="X29" s="63">
        <f t="shared" si="10"/>
        <v>23.81054161501304</v>
      </c>
      <c r="Z29" s="123"/>
      <c r="AA29" s="136"/>
      <c r="AB29" s="26"/>
      <c r="AC29" s="27">
        <v>-100</v>
      </c>
      <c r="AD29" s="27">
        <v>-101.46422569456858</v>
      </c>
      <c r="AE29" s="28">
        <v>-97.23424035470376</v>
      </c>
      <c r="AF29" s="28">
        <v>-89.77187399435049</v>
      </c>
      <c r="AG29" s="28">
        <v>-87.39228376300639</v>
      </c>
      <c r="AH29" s="28">
        <v>-87.09550541709874</v>
      </c>
      <c r="AI29" s="28">
        <v>-82.73858476061072</v>
      </c>
      <c r="AJ29" s="28">
        <v>-81.04373011048736</v>
      </c>
      <c r="AK29" s="29">
        <v>-72.4425215432474</v>
      </c>
      <c r="AL29" s="28">
        <v>-62.97064397325419</v>
      </c>
      <c r="AM29" s="30">
        <v>61.22573032502593</v>
      </c>
      <c r="AN29" s="30">
        <v>59.65602317016484</v>
      </c>
      <c r="AO29" s="30">
        <v>59.8508956985018</v>
      </c>
      <c r="AP29" s="53">
        <v>60.628597990488785</v>
      </c>
      <c r="AQ29" s="30">
        <f>AQ28/$AC28*100</f>
        <v>58.341974469910966</v>
      </c>
      <c r="AR29" s="59">
        <f>AR28/$AC28*100</f>
        <v>57.53209139342796</v>
      </c>
      <c r="AS29" s="30">
        <f>AS28/$D28*100</f>
        <v>135.30970803231736</v>
      </c>
      <c r="AT29" s="30">
        <f>AT28/$D28*100</f>
        <v>133.8947548411918</v>
      </c>
      <c r="AU29" s="30">
        <f>AU28/$D28*100</f>
        <v>129.28653870816055</v>
      </c>
      <c r="AV29" s="30">
        <f>AV28/$D28*100</f>
        <v>120.19834993374086</v>
      </c>
      <c r="AW29" s="63">
        <f>AW28/$D28*100</f>
        <v>112.9012952592656</v>
      </c>
      <c r="AX29" s="54"/>
      <c r="AZ29" s="123"/>
      <c r="BA29" s="125"/>
      <c r="BB29" s="16" t="s">
        <v>26</v>
      </c>
      <c r="BC29" s="24">
        <v>100039</v>
      </c>
      <c r="BD29" s="18">
        <v>107696</v>
      </c>
      <c r="BE29" s="18">
        <v>92696</v>
      </c>
      <c r="BF29" s="18">
        <v>96494</v>
      </c>
      <c r="BG29" s="18">
        <v>104749</v>
      </c>
      <c r="BH29" s="18">
        <v>97325</v>
      </c>
      <c r="BI29" s="18">
        <v>95579</v>
      </c>
      <c r="BJ29" s="18">
        <v>95742</v>
      </c>
      <c r="BK29" s="19">
        <v>94827</v>
      </c>
      <c r="BL29" s="18">
        <v>92385</v>
      </c>
      <c r="BM29" s="18">
        <v>81240</v>
      </c>
      <c r="BN29" s="18">
        <v>80425</v>
      </c>
      <c r="BO29" s="18">
        <v>81018</v>
      </c>
      <c r="BP29" s="18">
        <v>77889</v>
      </c>
      <c r="BQ29" s="24">
        <v>78904</v>
      </c>
      <c r="BR29" s="19">
        <v>78124</v>
      </c>
      <c r="BS29" s="18">
        <v>79697</v>
      </c>
      <c r="BT29" s="18">
        <v>75346</v>
      </c>
      <c r="BU29" s="18">
        <v>84213</v>
      </c>
      <c r="BV29" s="18">
        <v>79811</v>
      </c>
      <c r="BW29" s="61">
        <v>80778</v>
      </c>
    </row>
    <row r="30" spans="1:75" ht="12">
      <c r="A30" s="138"/>
      <c r="B30" s="126" t="s">
        <v>21</v>
      </c>
      <c r="C30" s="20" t="s">
        <v>22</v>
      </c>
      <c r="D30" s="25">
        <v>1771582</v>
      </c>
      <c r="E30" s="22">
        <v>1983921</v>
      </c>
      <c r="F30" s="22">
        <v>1433568</v>
      </c>
      <c r="G30" s="22">
        <v>1516154</v>
      </c>
      <c r="H30" s="22">
        <v>922639</v>
      </c>
      <c r="I30" s="22">
        <v>225344</v>
      </c>
      <c r="J30" s="22">
        <v>108956</v>
      </c>
      <c r="K30" s="22">
        <v>399064</v>
      </c>
      <c r="L30" s="23">
        <v>309236</v>
      </c>
      <c r="M30" s="22">
        <v>333653</v>
      </c>
      <c r="N30" s="22">
        <v>825556</v>
      </c>
      <c r="O30" s="22">
        <v>909595</v>
      </c>
      <c r="P30" s="22">
        <v>581818</v>
      </c>
      <c r="Q30" s="18">
        <v>537075</v>
      </c>
      <c r="R30" s="18">
        <v>523636</v>
      </c>
      <c r="S30" s="19">
        <v>403600</v>
      </c>
      <c r="T30" s="18">
        <v>512703</v>
      </c>
      <c r="U30" s="18">
        <v>358147</v>
      </c>
      <c r="V30" s="18">
        <v>276822</v>
      </c>
      <c r="W30" s="18">
        <v>357272</v>
      </c>
      <c r="X30" s="61">
        <v>291959</v>
      </c>
      <c r="Z30" s="123"/>
      <c r="AA30" s="126" t="s">
        <v>21</v>
      </c>
      <c r="AB30" s="16" t="s">
        <v>22</v>
      </c>
      <c r="AC30" s="24">
        <v>84891803</v>
      </c>
      <c r="AD30" s="18">
        <v>90065993</v>
      </c>
      <c r="AE30" s="18">
        <v>92118387</v>
      </c>
      <c r="AF30" s="18">
        <v>76172877</v>
      </c>
      <c r="AG30" s="18">
        <v>81589744</v>
      </c>
      <c r="AH30" s="18">
        <v>91585581</v>
      </c>
      <c r="AI30" s="18">
        <v>98285241</v>
      </c>
      <c r="AJ30" s="18">
        <v>106094108</v>
      </c>
      <c r="AK30" s="19">
        <v>100759662</v>
      </c>
      <c r="AL30" s="18">
        <v>101638156</v>
      </c>
      <c r="AM30" s="18">
        <v>109682974</v>
      </c>
      <c r="AN30" s="18">
        <v>113015160</v>
      </c>
      <c r="AO30" s="18">
        <v>113952843</v>
      </c>
      <c r="AP30" s="1">
        <v>120463109</v>
      </c>
      <c r="AQ30" s="18">
        <v>122283262</v>
      </c>
      <c r="AR30" s="19">
        <v>129334223</v>
      </c>
      <c r="AS30" s="18">
        <v>132827390</v>
      </c>
      <c r="AT30" s="18">
        <v>132917471</v>
      </c>
      <c r="AU30" s="18">
        <v>129936573</v>
      </c>
      <c r="AV30" s="18">
        <v>124517390</v>
      </c>
      <c r="AW30" s="61">
        <v>127883065</v>
      </c>
      <c r="AX30" s="1"/>
      <c r="AZ30" s="123"/>
      <c r="BA30" s="125"/>
      <c r="BB30" s="16" t="s">
        <v>43</v>
      </c>
      <c r="BC30" s="24">
        <v>837</v>
      </c>
      <c r="BD30" s="18"/>
      <c r="BE30" s="18"/>
      <c r="BF30" s="18"/>
      <c r="BG30" s="18"/>
      <c r="BH30" s="18"/>
      <c r="BI30" s="18"/>
      <c r="BJ30" s="18"/>
      <c r="BK30" s="19"/>
      <c r="BL30" s="18"/>
      <c r="BM30" s="18"/>
      <c r="BN30" s="18"/>
      <c r="BO30" s="18"/>
      <c r="BP30" s="18"/>
      <c r="BQ30" s="24"/>
      <c r="BR30" s="19"/>
      <c r="BS30" s="18"/>
      <c r="BT30" s="18"/>
      <c r="BU30" s="18"/>
      <c r="BV30" s="18"/>
      <c r="BW30" s="61"/>
    </row>
    <row r="31" spans="1:75" ht="12">
      <c r="A31" s="138"/>
      <c r="B31" s="125"/>
      <c r="C31" s="16" t="s">
        <v>37</v>
      </c>
      <c r="D31" s="24"/>
      <c r="E31" s="18"/>
      <c r="F31" s="18"/>
      <c r="G31" s="18"/>
      <c r="H31" s="18"/>
      <c r="I31" s="18"/>
      <c r="J31" s="18"/>
      <c r="K31" s="18"/>
      <c r="L31" s="19"/>
      <c r="M31" s="18"/>
      <c r="N31" s="18"/>
      <c r="O31" s="18"/>
      <c r="P31" s="18"/>
      <c r="Q31" s="18"/>
      <c r="R31" s="18"/>
      <c r="S31" s="19"/>
      <c r="T31" s="18"/>
      <c r="U31" s="18"/>
      <c r="V31" s="18"/>
      <c r="W31" s="18"/>
      <c r="X31" s="61"/>
      <c r="Z31" s="123"/>
      <c r="AA31" s="125"/>
      <c r="AB31" s="16" t="s">
        <v>37</v>
      </c>
      <c r="AC31" s="24"/>
      <c r="AD31" s="18"/>
      <c r="AE31" s="18"/>
      <c r="AF31" s="18"/>
      <c r="AG31" s="18"/>
      <c r="AH31" s="18"/>
      <c r="AI31" s="18"/>
      <c r="AJ31" s="18"/>
      <c r="AK31" s="19"/>
      <c r="AL31" s="18"/>
      <c r="AM31" s="18"/>
      <c r="AN31" s="18"/>
      <c r="AO31" s="18"/>
      <c r="AP31" s="1"/>
      <c r="AQ31" s="18"/>
      <c r="AR31" s="19"/>
      <c r="AS31" s="18"/>
      <c r="AT31" s="18"/>
      <c r="AU31" s="18"/>
      <c r="AV31" s="18"/>
      <c r="AW31" s="61"/>
      <c r="AX31" s="1"/>
      <c r="AZ31" s="123"/>
      <c r="BA31" s="125"/>
      <c r="BB31" s="20" t="s">
        <v>11</v>
      </c>
      <c r="BC31" s="25">
        <v>1984623</v>
      </c>
      <c r="BD31" s="22">
        <v>1962512</v>
      </c>
      <c r="BE31" s="22">
        <v>1866752</v>
      </c>
      <c r="BF31" s="22">
        <v>1823320</v>
      </c>
      <c r="BG31" s="22">
        <v>1809318</v>
      </c>
      <c r="BH31" s="22">
        <v>1760775</v>
      </c>
      <c r="BI31" s="22">
        <v>1778899</v>
      </c>
      <c r="BJ31" s="22">
        <v>1773157</v>
      </c>
      <c r="BK31" s="23">
        <f>SUM(BK23:BK30)</f>
        <v>1690847</v>
      </c>
      <c r="BL31" s="22">
        <v>1670507</v>
      </c>
      <c r="BM31" s="22">
        <v>1585424</v>
      </c>
      <c r="BN31" s="22">
        <v>1516364</v>
      </c>
      <c r="BO31" s="22">
        <v>1475054</v>
      </c>
      <c r="BP31" s="22">
        <v>1395559</v>
      </c>
      <c r="BQ31" s="25">
        <v>1365970</v>
      </c>
      <c r="BR31" s="23">
        <v>1366667</v>
      </c>
      <c r="BS31" s="22">
        <f>SUM(BS23:BS30)</f>
        <v>1361069</v>
      </c>
      <c r="BT31" s="22">
        <f>SUM(BT23:BT30)</f>
        <v>1338516</v>
      </c>
      <c r="BU31" s="22">
        <f>SUM(BU23:BU30)</f>
        <v>1282822</v>
      </c>
      <c r="BV31" s="22">
        <f>SUM(BV23:BV30)</f>
        <v>1211665</v>
      </c>
      <c r="BW31" s="62">
        <f>SUM(BW23:BW30)</f>
        <v>1141857</v>
      </c>
    </row>
    <row r="32" spans="1:75" ht="12">
      <c r="A32" s="138"/>
      <c r="B32" s="125"/>
      <c r="C32" s="16" t="s">
        <v>24</v>
      </c>
      <c r="D32" s="24">
        <v>5136344</v>
      </c>
      <c r="E32" s="18">
        <v>4268403</v>
      </c>
      <c r="F32" s="18">
        <v>3496323</v>
      </c>
      <c r="G32" s="18">
        <v>3664632</v>
      </c>
      <c r="H32" s="18">
        <v>4004859</v>
      </c>
      <c r="I32" s="18">
        <v>3638123</v>
      </c>
      <c r="J32" s="18">
        <v>3743402</v>
      </c>
      <c r="K32" s="18">
        <v>3751933</v>
      </c>
      <c r="L32" s="19">
        <v>3365816</v>
      </c>
      <c r="M32" s="18">
        <v>3464313</v>
      </c>
      <c r="N32" s="18">
        <v>3243729</v>
      </c>
      <c r="O32" s="18">
        <v>2696249</v>
      </c>
      <c r="P32" s="18">
        <v>2719146</v>
      </c>
      <c r="Q32" s="18">
        <v>2992792</v>
      </c>
      <c r="R32" s="18">
        <v>3719362</v>
      </c>
      <c r="S32" s="19">
        <v>4070037</v>
      </c>
      <c r="T32" s="18">
        <v>3896746</v>
      </c>
      <c r="U32" s="18">
        <v>3951777</v>
      </c>
      <c r="V32" s="18">
        <v>3421563</v>
      </c>
      <c r="W32" s="18">
        <v>3130358</v>
      </c>
      <c r="X32" s="61">
        <v>3173917</v>
      </c>
      <c r="Z32" s="123"/>
      <c r="AA32" s="125"/>
      <c r="AB32" s="16" t="s">
        <v>24</v>
      </c>
      <c r="AC32" s="24">
        <v>28428134</v>
      </c>
      <c r="AD32" s="18">
        <v>29101463</v>
      </c>
      <c r="AE32" s="18">
        <v>28436197</v>
      </c>
      <c r="AF32" s="18">
        <v>28062736</v>
      </c>
      <c r="AG32" s="18">
        <v>28708296</v>
      </c>
      <c r="AH32" s="18">
        <v>29861840</v>
      </c>
      <c r="AI32" s="18">
        <v>29424107</v>
      </c>
      <c r="AJ32" s="18">
        <v>28925077</v>
      </c>
      <c r="AK32" s="19">
        <v>27642605</v>
      </c>
      <c r="AL32" s="18">
        <v>25271045</v>
      </c>
      <c r="AM32" s="18">
        <v>30665209</v>
      </c>
      <c r="AN32" s="18">
        <v>32199918</v>
      </c>
      <c r="AO32" s="18">
        <v>33819381</v>
      </c>
      <c r="AP32" s="1">
        <v>34256169</v>
      </c>
      <c r="AQ32" s="18">
        <v>35245917</v>
      </c>
      <c r="AR32" s="19">
        <v>34859950</v>
      </c>
      <c r="AS32" s="18">
        <v>34572370</v>
      </c>
      <c r="AT32" s="18">
        <v>34627149</v>
      </c>
      <c r="AU32" s="18">
        <v>32469456</v>
      </c>
      <c r="AV32" s="18">
        <v>30802740</v>
      </c>
      <c r="AW32" s="61">
        <v>30468326</v>
      </c>
      <c r="AX32" s="1"/>
      <c r="AZ32" s="123"/>
      <c r="BA32" s="125"/>
      <c r="BB32" s="16"/>
      <c r="BC32" s="31">
        <v>-100</v>
      </c>
      <c r="BD32" s="32">
        <v>-98.88588412005706</v>
      </c>
      <c r="BE32" s="32">
        <v>-94.06078635589732</v>
      </c>
      <c r="BF32" s="32">
        <v>-91.87236064481769</v>
      </c>
      <c r="BG32" s="32">
        <v>-91.16683622027962</v>
      </c>
      <c r="BH32" s="32">
        <v>-88.72088048964464</v>
      </c>
      <c r="BI32" s="32">
        <v>-89.63410179162491</v>
      </c>
      <c r="BJ32" s="32">
        <v>-89.34477732042811</v>
      </c>
      <c r="BK32" s="33"/>
      <c r="BL32" s="32">
        <v>-84.17251034579364</v>
      </c>
      <c r="BM32" s="34">
        <f aca="true" t="shared" si="11" ref="BM32:BR32">BM31/$BC31*100</f>
        <v>79.88539888936084</v>
      </c>
      <c r="BN32" s="34">
        <f t="shared" si="11"/>
        <v>76.40564480004515</v>
      </c>
      <c r="BO32" s="34">
        <f t="shared" si="11"/>
        <v>74.32414115930331</v>
      </c>
      <c r="BP32" s="34">
        <f t="shared" si="11"/>
        <v>70.31859451392027</v>
      </c>
      <c r="BQ32" s="41">
        <f t="shared" si="11"/>
        <v>68.8276816302139</v>
      </c>
      <c r="BR32" s="42">
        <f t="shared" si="11"/>
        <v>68.86280165048979</v>
      </c>
      <c r="BS32" s="34">
        <f>+BS31/$BC31*100</f>
        <v>68.58073296540451</v>
      </c>
      <c r="BT32" s="34">
        <f>+BT31/$BC31*100</f>
        <v>67.44434585309149</v>
      </c>
      <c r="BU32" s="34">
        <f>+BU31/$BC31*100</f>
        <v>64.63806979965464</v>
      </c>
      <c r="BV32" s="34">
        <f>+BV31/$BC31*100</f>
        <v>61.052653325089956</v>
      </c>
      <c r="BW32" s="65">
        <f>+BW31/$BC31*100</f>
        <v>57.53520945791719</v>
      </c>
    </row>
    <row r="33" spans="1:75" ht="12">
      <c r="A33" s="138"/>
      <c r="B33" s="125"/>
      <c r="C33" s="16" t="s">
        <v>38</v>
      </c>
      <c r="D33" s="24">
        <v>25876008</v>
      </c>
      <c r="E33" s="18">
        <v>26498946</v>
      </c>
      <c r="F33" s="18">
        <v>22532236</v>
      </c>
      <c r="G33" s="18">
        <v>26874608</v>
      </c>
      <c r="H33" s="18">
        <v>26954818</v>
      </c>
      <c r="I33" s="18">
        <v>7252472</v>
      </c>
      <c r="J33" s="18">
        <v>27423664</v>
      </c>
      <c r="K33" s="18">
        <v>26590996</v>
      </c>
      <c r="L33" s="19">
        <v>17027576</v>
      </c>
      <c r="M33" s="18"/>
      <c r="N33" s="18"/>
      <c r="O33" s="18"/>
      <c r="P33" s="18"/>
      <c r="Q33" s="18"/>
      <c r="R33" s="18"/>
      <c r="S33" s="19"/>
      <c r="T33" s="18"/>
      <c r="U33" s="18"/>
      <c r="V33" s="18"/>
      <c r="W33" s="18"/>
      <c r="X33" s="61"/>
      <c r="Z33" s="123"/>
      <c r="AA33" s="125"/>
      <c r="AB33" s="16" t="s">
        <v>38</v>
      </c>
      <c r="AC33" s="24">
        <v>11183330</v>
      </c>
      <c r="AD33" s="18">
        <v>11933273</v>
      </c>
      <c r="AE33" s="18">
        <v>12166912</v>
      </c>
      <c r="AF33" s="18">
        <v>11804357</v>
      </c>
      <c r="AG33" s="18">
        <v>11804228</v>
      </c>
      <c r="AH33" s="18">
        <v>11845040</v>
      </c>
      <c r="AI33" s="18">
        <v>11994241</v>
      </c>
      <c r="AJ33" s="18">
        <v>12843520</v>
      </c>
      <c r="AK33" s="19">
        <v>12622180</v>
      </c>
      <c r="AL33" s="18">
        <v>11150618</v>
      </c>
      <c r="AM33" s="18">
        <v>9595870</v>
      </c>
      <c r="AN33" s="18">
        <v>8817167</v>
      </c>
      <c r="AO33" s="18">
        <v>7492617</v>
      </c>
      <c r="AP33" s="1">
        <v>7590578</v>
      </c>
      <c r="AQ33" s="18">
        <v>7607992</v>
      </c>
      <c r="AR33" s="19">
        <v>7531227</v>
      </c>
      <c r="AS33" s="18">
        <v>7570241</v>
      </c>
      <c r="AT33" s="18">
        <v>5324771</v>
      </c>
      <c r="AU33" s="18">
        <v>3748588</v>
      </c>
      <c r="AV33" s="18">
        <v>3462568</v>
      </c>
      <c r="AW33" s="61">
        <v>3772041</v>
      </c>
      <c r="AX33" s="1"/>
      <c r="AZ33" s="123"/>
      <c r="BA33" s="126" t="s">
        <v>21</v>
      </c>
      <c r="BB33" s="20" t="s">
        <v>22</v>
      </c>
      <c r="BC33" s="25">
        <v>391505645</v>
      </c>
      <c r="BD33" s="22">
        <v>414257515</v>
      </c>
      <c r="BE33" s="22">
        <v>385678568</v>
      </c>
      <c r="BF33" s="22">
        <v>396317653</v>
      </c>
      <c r="BG33" s="22">
        <v>439190327</v>
      </c>
      <c r="BH33" s="22">
        <v>436201741</v>
      </c>
      <c r="BI33" s="22">
        <v>444906671</v>
      </c>
      <c r="BJ33" s="22">
        <v>504860092</v>
      </c>
      <c r="BK33" s="23">
        <v>454215150</v>
      </c>
      <c r="BL33" s="22">
        <v>460970990</v>
      </c>
      <c r="BM33" s="22">
        <v>476938905</v>
      </c>
      <c r="BN33" s="22">
        <v>475723735</v>
      </c>
      <c r="BO33" s="22">
        <v>487488720</v>
      </c>
      <c r="BP33" s="22">
        <v>443716251</v>
      </c>
      <c r="BQ33" s="25">
        <v>458364697</v>
      </c>
      <c r="BR33" s="23">
        <v>459604774</v>
      </c>
      <c r="BS33" s="22">
        <v>466906996</v>
      </c>
      <c r="BT33" s="22">
        <v>472782702</v>
      </c>
      <c r="BU33" s="22">
        <v>491456968</v>
      </c>
      <c r="BV33" s="22">
        <v>388584067</v>
      </c>
      <c r="BW33" s="62">
        <v>439510272</v>
      </c>
    </row>
    <row r="34" spans="1:75" ht="12">
      <c r="A34" s="138"/>
      <c r="B34" s="125"/>
      <c r="C34" s="16" t="s">
        <v>28</v>
      </c>
      <c r="D34" s="24"/>
      <c r="E34" s="18"/>
      <c r="F34" s="18"/>
      <c r="G34" s="18"/>
      <c r="H34" s="18"/>
      <c r="I34" s="18"/>
      <c r="J34" s="18"/>
      <c r="K34" s="18"/>
      <c r="L34" s="19"/>
      <c r="M34" s="18"/>
      <c r="N34" s="18"/>
      <c r="O34" s="18"/>
      <c r="P34" s="18"/>
      <c r="Q34" s="18"/>
      <c r="R34" s="18"/>
      <c r="S34" s="19"/>
      <c r="T34" s="18"/>
      <c r="U34" s="18">
        <v>2509</v>
      </c>
      <c r="V34" s="18"/>
      <c r="W34" s="18"/>
      <c r="X34" s="61"/>
      <c r="Z34" s="123"/>
      <c r="AA34" s="125"/>
      <c r="AB34" s="16" t="s">
        <v>28</v>
      </c>
      <c r="AC34" s="24">
        <v>154984</v>
      </c>
      <c r="AD34" s="18">
        <v>53875</v>
      </c>
      <c r="AE34" s="18">
        <v>8395</v>
      </c>
      <c r="AF34" s="18">
        <v>2230</v>
      </c>
      <c r="AG34" s="18">
        <v>2230</v>
      </c>
      <c r="AH34" s="18">
        <v>40</v>
      </c>
      <c r="AI34" s="18"/>
      <c r="AJ34" s="18">
        <v>17684</v>
      </c>
      <c r="AK34" s="19">
        <v>3821</v>
      </c>
      <c r="AL34" s="18">
        <v>1986</v>
      </c>
      <c r="AM34" s="18">
        <v>4977</v>
      </c>
      <c r="AN34" s="18">
        <v>7023</v>
      </c>
      <c r="AO34" s="18">
        <v>6649</v>
      </c>
      <c r="AP34" s="1">
        <v>6031</v>
      </c>
      <c r="AQ34" s="18">
        <v>6447</v>
      </c>
      <c r="AR34" s="19">
        <v>8476</v>
      </c>
      <c r="AS34" s="18">
        <v>9461</v>
      </c>
      <c r="AT34" s="18">
        <v>4977</v>
      </c>
      <c r="AU34" s="18">
        <v>7484</v>
      </c>
      <c r="AV34" s="18">
        <v>6310</v>
      </c>
      <c r="AW34" s="61">
        <v>4874</v>
      </c>
      <c r="AX34" s="1"/>
      <c r="AZ34" s="123"/>
      <c r="BA34" s="125"/>
      <c r="BB34" s="16" t="s">
        <v>37</v>
      </c>
      <c r="BC34" s="24">
        <v>39000</v>
      </c>
      <c r="BD34" s="18">
        <v>144300</v>
      </c>
      <c r="BE34" s="18">
        <v>358800</v>
      </c>
      <c r="BF34" s="18">
        <v>202737</v>
      </c>
      <c r="BG34" s="18">
        <v>132353</v>
      </c>
      <c r="BH34" s="18">
        <v>851046</v>
      </c>
      <c r="BI34" s="18">
        <v>2381530</v>
      </c>
      <c r="BJ34" s="18">
        <v>1445128</v>
      </c>
      <c r="BK34" s="19">
        <v>2717269</v>
      </c>
      <c r="BL34" s="18">
        <v>2094524</v>
      </c>
      <c r="BM34" s="18">
        <v>1768690</v>
      </c>
      <c r="BN34" s="18">
        <v>1726814</v>
      </c>
      <c r="BO34" s="18">
        <v>1835000</v>
      </c>
      <c r="BP34" s="18">
        <v>1896415</v>
      </c>
      <c r="BQ34" s="24">
        <v>1881254</v>
      </c>
      <c r="BR34" s="19">
        <v>1793731</v>
      </c>
      <c r="BS34" s="18">
        <v>1863918</v>
      </c>
      <c r="BT34" s="18">
        <v>1760438</v>
      </c>
      <c r="BU34" s="18">
        <v>801370</v>
      </c>
      <c r="BV34" s="18"/>
      <c r="BW34" s="61"/>
    </row>
    <row r="35" spans="1:75" ht="12">
      <c r="A35" s="138"/>
      <c r="B35" s="125"/>
      <c r="C35" s="16" t="s">
        <v>42</v>
      </c>
      <c r="D35" s="24"/>
      <c r="E35" s="18"/>
      <c r="F35" s="18"/>
      <c r="G35" s="18"/>
      <c r="H35" s="18"/>
      <c r="I35" s="18"/>
      <c r="J35" s="18"/>
      <c r="K35" s="18"/>
      <c r="L35" s="19"/>
      <c r="M35" s="18"/>
      <c r="N35" s="18"/>
      <c r="O35" s="18"/>
      <c r="P35" s="18"/>
      <c r="Q35" s="18"/>
      <c r="R35" s="18"/>
      <c r="S35" s="19"/>
      <c r="T35" s="18"/>
      <c r="U35" s="18"/>
      <c r="V35" s="18"/>
      <c r="W35" s="18"/>
      <c r="X35" s="61"/>
      <c r="Z35" s="123"/>
      <c r="AA35" s="125"/>
      <c r="AB35" s="16" t="s">
        <v>42</v>
      </c>
      <c r="AC35" s="24"/>
      <c r="AD35" s="18"/>
      <c r="AE35" s="18"/>
      <c r="AF35" s="18"/>
      <c r="AG35" s="18"/>
      <c r="AH35" s="18"/>
      <c r="AI35" s="18"/>
      <c r="AJ35" s="18"/>
      <c r="AK35" s="19"/>
      <c r="AL35" s="18"/>
      <c r="AM35" s="18"/>
      <c r="AN35" s="18"/>
      <c r="AO35" s="18"/>
      <c r="AP35" s="1"/>
      <c r="AQ35" s="18"/>
      <c r="AR35" s="19"/>
      <c r="AS35" s="18"/>
      <c r="AT35" s="18"/>
      <c r="AU35" s="18"/>
      <c r="AV35" s="18"/>
      <c r="AW35" s="61"/>
      <c r="AX35" s="1"/>
      <c r="AZ35" s="123"/>
      <c r="BA35" s="125"/>
      <c r="BB35" s="16" t="s">
        <v>24</v>
      </c>
      <c r="BC35" s="24">
        <v>366640196</v>
      </c>
      <c r="BD35" s="18">
        <v>361012578</v>
      </c>
      <c r="BE35" s="18">
        <v>351264181</v>
      </c>
      <c r="BF35" s="18">
        <v>349376325</v>
      </c>
      <c r="BG35" s="18">
        <v>357391480</v>
      </c>
      <c r="BH35" s="18">
        <v>366164027</v>
      </c>
      <c r="BI35" s="18">
        <v>368339502</v>
      </c>
      <c r="BJ35" s="18">
        <v>396700808</v>
      </c>
      <c r="BK35" s="19">
        <v>351618663</v>
      </c>
      <c r="BL35" s="18">
        <v>353440617</v>
      </c>
      <c r="BM35" s="18">
        <v>366598198</v>
      </c>
      <c r="BN35" s="18">
        <v>360270429</v>
      </c>
      <c r="BO35" s="18">
        <v>337512491</v>
      </c>
      <c r="BP35" s="18">
        <v>308839557</v>
      </c>
      <c r="BQ35" s="24">
        <v>313112121</v>
      </c>
      <c r="BR35" s="19">
        <v>318383149</v>
      </c>
      <c r="BS35" s="18">
        <v>327331253</v>
      </c>
      <c r="BT35" s="18">
        <v>336779986</v>
      </c>
      <c r="BU35" s="18">
        <v>343243143</v>
      </c>
      <c r="BV35" s="18">
        <v>300197158</v>
      </c>
      <c r="BW35" s="61">
        <v>309107125</v>
      </c>
    </row>
    <row r="36" spans="1:75" ht="12">
      <c r="A36" s="138"/>
      <c r="B36" s="125"/>
      <c r="C36" s="16" t="s">
        <v>26</v>
      </c>
      <c r="D36" s="24">
        <v>409014</v>
      </c>
      <c r="E36" s="18">
        <v>843951</v>
      </c>
      <c r="F36" s="18">
        <v>806069</v>
      </c>
      <c r="G36" s="18">
        <v>725048</v>
      </c>
      <c r="H36" s="18">
        <v>605307</v>
      </c>
      <c r="I36" s="18">
        <v>345288</v>
      </c>
      <c r="J36" s="18">
        <v>330459</v>
      </c>
      <c r="K36" s="18">
        <v>262690</v>
      </c>
      <c r="L36" s="19">
        <v>208779</v>
      </c>
      <c r="M36" s="18">
        <v>148104</v>
      </c>
      <c r="N36" s="18">
        <v>73564</v>
      </c>
      <c r="O36" s="18">
        <v>35130</v>
      </c>
      <c r="P36" s="18">
        <v>46603</v>
      </c>
      <c r="Q36" s="18">
        <v>27966</v>
      </c>
      <c r="R36" s="18">
        <v>94414</v>
      </c>
      <c r="S36" s="19">
        <v>123628</v>
      </c>
      <c r="T36" s="18">
        <v>98866</v>
      </c>
      <c r="U36" s="18">
        <v>80670</v>
      </c>
      <c r="V36" s="18">
        <v>72063</v>
      </c>
      <c r="W36" s="18">
        <v>48699</v>
      </c>
      <c r="X36" s="61">
        <v>77227</v>
      </c>
      <c r="Z36" s="123"/>
      <c r="AA36" s="125"/>
      <c r="AB36" s="16" t="s">
        <v>26</v>
      </c>
      <c r="AC36" s="24">
        <v>849249</v>
      </c>
      <c r="AD36" s="18">
        <v>754497</v>
      </c>
      <c r="AE36" s="18">
        <v>732275</v>
      </c>
      <c r="AF36" s="18">
        <v>514888</v>
      </c>
      <c r="AG36" s="18">
        <v>697297</v>
      </c>
      <c r="AH36" s="18">
        <v>606022</v>
      </c>
      <c r="AI36" s="18">
        <v>510639</v>
      </c>
      <c r="AJ36" s="18">
        <v>483247</v>
      </c>
      <c r="AK36" s="19">
        <v>373257</v>
      </c>
      <c r="AL36" s="18">
        <v>324014</v>
      </c>
      <c r="AM36" s="18">
        <v>770502</v>
      </c>
      <c r="AN36" s="18">
        <v>580719</v>
      </c>
      <c r="AO36" s="18">
        <v>25693</v>
      </c>
      <c r="AP36" s="1">
        <v>586833</v>
      </c>
      <c r="AQ36" s="18">
        <v>755479</v>
      </c>
      <c r="AR36" s="19">
        <v>724978</v>
      </c>
      <c r="AS36" s="18">
        <v>1084105</v>
      </c>
      <c r="AT36" s="18">
        <v>1657633</v>
      </c>
      <c r="AU36" s="18">
        <v>2654306</v>
      </c>
      <c r="AV36" s="18">
        <v>1993373</v>
      </c>
      <c r="AW36" s="61">
        <v>1823370</v>
      </c>
      <c r="AX36" s="1"/>
      <c r="AZ36" s="123"/>
      <c r="BA36" s="125"/>
      <c r="BB36" s="16" t="s">
        <v>38</v>
      </c>
      <c r="BC36" s="24">
        <v>531946887</v>
      </c>
      <c r="BD36" s="18">
        <v>553499862</v>
      </c>
      <c r="BE36" s="18">
        <v>562730498</v>
      </c>
      <c r="BF36" s="18">
        <v>586608677</v>
      </c>
      <c r="BG36" s="18">
        <v>602543121</v>
      </c>
      <c r="BH36" s="18">
        <v>581946400</v>
      </c>
      <c r="BI36" s="18">
        <v>618548487</v>
      </c>
      <c r="BJ36" s="18">
        <v>630689547</v>
      </c>
      <c r="BK36" s="19">
        <v>589391950</v>
      </c>
      <c r="BL36" s="18">
        <v>558688043</v>
      </c>
      <c r="BM36" s="18">
        <v>550672640</v>
      </c>
      <c r="BN36" s="18">
        <v>561197736</v>
      </c>
      <c r="BO36" s="18">
        <v>542189132</v>
      </c>
      <c r="BP36" s="18">
        <v>538437167</v>
      </c>
      <c r="BQ36" s="24">
        <v>522908119</v>
      </c>
      <c r="BR36" s="19">
        <v>518792486</v>
      </c>
      <c r="BS36" s="18">
        <v>511790064</v>
      </c>
      <c r="BT36" s="18">
        <v>472041031</v>
      </c>
      <c r="BU36" s="18">
        <v>437293932</v>
      </c>
      <c r="BV36" s="18">
        <v>385198367</v>
      </c>
      <c r="BW36" s="61">
        <v>353540701</v>
      </c>
    </row>
    <row r="37" spans="1:75" ht="12">
      <c r="A37" s="138"/>
      <c r="B37" s="125"/>
      <c r="C37" s="20" t="s">
        <v>11</v>
      </c>
      <c r="D37" s="25">
        <v>33192948</v>
      </c>
      <c r="E37" s="25">
        <v>33595221</v>
      </c>
      <c r="F37" s="22">
        <v>28268196</v>
      </c>
      <c r="G37" s="22">
        <v>32780442</v>
      </c>
      <c r="H37" s="22">
        <v>32487623</v>
      </c>
      <c r="I37" s="22">
        <v>11461227</v>
      </c>
      <c r="J37" s="22">
        <v>31606481</v>
      </c>
      <c r="K37" s="22">
        <v>31004683</v>
      </c>
      <c r="L37" s="23">
        <v>20911407</v>
      </c>
      <c r="M37" s="22">
        <v>3946070</v>
      </c>
      <c r="N37" s="22">
        <v>4142849</v>
      </c>
      <c r="O37" s="22">
        <v>3639974</v>
      </c>
      <c r="P37" s="22">
        <v>3347567</v>
      </c>
      <c r="Q37" s="22">
        <v>3557833</v>
      </c>
      <c r="R37" s="22">
        <f aca="true" t="shared" si="12" ref="R37:X37">SUM(R30:R36)</f>
        <v>4337412</v>
      </c>
      <c r="S37" s="23">
        <f t="shared" si="12"/>
        <v>4597265</v>
      </c>
      <c r="T37" s="22">
        <f t="shared" si="12"/>
        <v>4508315</v>
      </c>
      <c r="U37" s="22">
        <f t="shared" si="12"/>
        <v>4393103</v>
      </c>
      <c r="V37" s="22">
        <f t="shared" si="12"/>
        <v>3770448</v>
      </c>
      <c r="W37" s="22">
        <f t="shared" si="12"/>
        <v>3536329</v>
      </c>
      <c r="X37" s="62">
        <f t="shared" si="12"/>
        <v>3543103</v>
      </c>
      <c r="Z37" s="123"/>
      <c r="AA37" s="125"/>
      <c r="AB37" s="20" t="s">
        <v>11</v>
      </c>
      <c r="AC37" s="25">
        <v>125507500</v>
      </c>
      <c r="AD37" s="25">
        <v>131909101</v>
      </c>
      <c r="AE37" s="22">
        <v>133462166</v>
      </c>
      <c r="AF37" s="22">
        <v>116557088</v>
      </c>
      <c r="AG37" s="22">
        <v>122801795</v>
      </c>
      <c r="AH37" s="22">
        <v>133898523</v>
      </c>
      <c r="AI37" s="22">
        <v>140214228</v>
      </c>
      <c r="AJ37" s="22">
        <v>148363636</v>
      </c>
      <c r="AK37" s="23">
        <v>141401525</v>
      </c>
      <c r="AL37" s="22">
        <v>138385819</v>
      </c>
      <c r="AM37" s="22">
        <v>150719532</v>
      </c>
      <c r="AN37" s="22">
        <v>154619987</v>
      </c>
      <c r="AO37" s="22">
        <v>155297183</v>
      </c>
      <c r="AP37" s="52">
        <v>162902720</v>
      </c>
      <c r="AQ37" s="22">
        <f aca="true" t="shared" si="13" ref="AQ37:AW37">SUM(AQ30:AQ36)</f>
        <v>165899097</v>
      </c>
      <c r="AR37" s="23">
        <f t="shared" si="13"/>
        <v>172458854</v>
      </c>
      <c r="AS37" s="22">
        <f t="shared" si="13"/>
        <v>176063567</v>
      </c>
      <c r="AT37" s="22">
        <f t="shared" si="13"/>
        <v>174532001</v>
      </c>
      <c r="AU37" s="22">
        <f t="shared" si="13"/>
        <v>168816407</v>
      </c>
      <c r="AV37" s="22">
        <f t="shared" si="13"/>
        <v>160782381</v>
      </c>
      <c r="AW37" s="62">
        <f t="shared" si="13"/>
        <v>163951676</v>
      </c>
      <c r="AX37" s="1"/>
      <c r="AZ37" s="123"/>
      <c r="BA37" s="125"/>
      <c r="BB37" s="16" t="s">
        <v>28</v>
      </c>
      <c r="BC37" s="24">
        <v>16221681</v>
      </c>
      <c r="BD37" s="18">
        <v>15666773</v>
      </c>
      <c r="BE37" s="18">
        <v>14391332</v>
      </c>
      <c r="BF37" s="18">
        <v>12664541</v>
      </c>
      <c r="BG37" s="18">
        <v>11934205</v>
      </c>
      <c r="BH37" s="18">
        <v>11924523</v>
      </c>
      <c r="BI37" s="18">
        <v>11617477</v>
      </c>
      <c r="BJ37" s="18">
        <v>11181031</v>
      </c>
      <c r="BK37" s="19">
        <v>13243340</v>
      </c>
      <c r="BL37" s="18">
        <v>14516441</v>
      </c>
      <c r="BM37" s="18">
        <v>13079780</v>
      </c>
      <c r="BN37" s="18">
        <v>11587524</v>
      </c>
      <c r="BO37" s="18">
        <v>10811840</v>
      </c>
      <c r="BP37" s="18">
        <v>10893237</v>
      </c>
      <c r="BQ37" s="24">
        <v>10848239</v>
      </c>
      <c r="BR37" s="19">
        <v>10052017</v>
      </c>
      <c r="BS37" s="18">
        <v>10281038</v>
      </c>
      <c r="BT37" s="18">
        <v>9847615</v>
      </c>
      <c r="BU37" s="18">
        <v>9772210</v>
      </c>
      <c r="BV37" s="18">
        <v>9905779</v>
      </c>
      <c r="BW37" s="61">
        <v>9148971</v>
      </c>
    </row>
    <row r="38" spans="1:75" ht="12.75" thickBot="1">
      <c r="A38" s="140"/>
      <c r="B38" s="127"/>
      <c r="C38" s="35"/>
      <c r="D38" s="36">
        <v>-100</v>
      </c>
      <c r="E38" s="36">
        <v>-101.21192308679542</v>
      </c>
      <c r="F38" s="37">
        <v>-85.16325817158513</v>
      </c>
      <c r="G38" s="37">
        <v>-98.75724807570572</v>
      </c>
      <c r="H38" s="37">
        <v>-97.8750757540427</v>
      </c>
      <c r="I38" s="37">
        <v>-34.52910238644667</v>
      </c>
      <c r="J38" s="37">
        <v>-95.2204697214601</v>
      </c>
      <c r="K38" s="37">
        <v>-93.40744003816714</v>
      </c>
      <c r="L38" s="38">
        <v>-62.99954737373734</v>
      </c>
      <c r="M38" s="37">
        <v>-11.888278196923032</v>
      </c>
      <c r="N38" s="39">
        <v>12.481111951851942</v>
      </c>
      <c r="O38" s="39">
        <v>10.966106415133721</v>
      </c>
      <c r="P38" s="39">
        <v>10.085175320974804</v>
      </c>
      <c r="Q38" s="39">
        <v>10.718641200534524</v>
      </c>
      <c r="R38" s="39">
        <f aca="true" t="shared" si="14" ref="R38:X38">R37/$D37*100</f>
        <v>13.0672695899141</v>
      </c>
      <c r="S38" s="44">
        <f t="shared" si="14"/>
        <v>13.850125635119845</v>
      </c>
      <c r="T38" s="39">
        <f t="shared" si="14"/>
        <v>13.582147027133596</v>
      </c>
      <c r="U38" s="39">
        <f t="shared" si="14"/>
        <v>13.235049203824861</v>
      </c>
      <c r="V38" s="39">
        <f t="shared" si="14"/>
        <v>11.359183884480522</v>
      </c>
      <c r="W38" s="39">
        <f t="shared" si="14"/>
        <v>10.653856355271607</v>
      </c>
      <c r="X38" s="64">
        <f t="shared" si="14"/>
        <v>10.674264304574574</v>
      </c>
      <c r="Z38" s="124"/>
      <c r="AA38" s="127"/>
      <c r="AB38" s="35"/>
      <c r="AC38" s="36">
        <v>-100</v>
      </c>
      <c r="AD38" s="36">
        <v>-105.10057247574846</v>
      </c>
      <c r="AE38" s="37">
        <v>-106.33800051789734</v>
      </c>
      <c r="AF38" s="37">
        <v>-92.86862378742306</v>
      </c>
      <c r="AG38" s="37">
        <v>-97.84418859430711</v>
      </c>
      <c r="AH38" s="37">
        <v>-106.68567456128119</v>
      </c>
      <c r="AI38" s="37">
        <v>-111.71780809911758</v>
      </c>
      <c r="AJ38" s="37">
        <v>-118.21097225265422</v>
      </c>
      <c r="AK38" s="38">
        <v>-112.6638049518953</v>
      </c>
      <c r="AL38" s="37">
        <v>-110.2609955580344</v>
      </c>
      <c r="AM38" s="39">
        <v>120.08806804374241</v>
      </c>
      <c r="AN38" s="39">
        <v>123.19581459275342</v>
      </c>
      <c r="AO38" s="39">
        <v>123.73538075413819</v>
      </c>
      <c r="AP38" s="56">
        <v>129.79520745772163</v>
      </c>
      <c r="AQ38" s="39">
        <f>AQ37/$AC37*100</f>
        <v>132.18261617831604</v>
      </c>
      <c r="AR38" s="44">
        <f>AR37/$AC37*100</f>
        <v>137.40920184052746</v>
      </c>
      <c r="AS38" s="39">
        <f>AS37/$D37*100</f>
        <v>530.424616096166</v>
      </c>
      <c r="AT38" s="39">
        <f>AT37/$D37*100</f>
        <v>525.8104854079246</v>
      </c>
      <c r="AU38" s="39">
        <f>AU37/$D37*100</f>
        <v>508.59118328387103</v>
      </c>
      <c r="AV38" s="39">
        <f>AV37/$D37*100</f>
        <v>484.3871686238896</v>
      </c>
      <c r="AW38" s="64">
        <f>AW37/$D37*100</f>
        <v>493.9352660089125</v>
      </c>
      <c r="AX38" s="54"/>
      <c r="AZ38" s="123"/>
      <c r="BA38" s="125"/>
      <c r="BB38" s="16" t="s">
        <v>42</v>
      </c>
      <c r="BC38" s="24">
        <v>2106034</v>
      </c>
      <c r="BD38" s="18">
        <v>1794801</v>
      </c>
      <c r="BE38" s="18">
        <v>1381599</v>
      </c>
      <c r="BF38" s="18">
        <v>1921760</v>
      </c>
      <c r="BG38" s="18">
        <v>1638853</v>
      </c>
      <c r="BH38" s="18">
        <v>1271677</v>
      </c>
      <c r="BI38" s="18">
        <v>1552683</v>
      </c>
      <c r="BJ38" s="18">
        <v>1484161</v>
      </c>
      <c r="BK38" s="19">
        <v>1514570</v>
      </c>
      <c r="BL38" s="18">
        <v>1194938</v>
      </c>
      <c r="BM38" s="18">
        <v>948197</v>
      </c>
      <c r="BN38" s="18">
        <v>738306</v>
      </c>
      <c r="BO38" s="18">
        <v>814122</v>
      </c>
      <c r="BP38" s="18">
        <v>805212</v>
      </c>
      <c r="BQ38" s="24">
        <v>1169374</v>
      </c>
      <c r="BR38" s="19">
        <v>1032339</v>
      </c>
      <c r="BS38" s="18">
        <v>933783</v>
      </c>
      <c r="BT38" s="18">
        <v>884496</v>
      </c>
      <c r="BU38" s="18">
        <v>590752</v>
      </c>
      <c r="BV38" s="18">
        <v>742104</v>
      </c>
      <c r="BW38" s="61">
        <v>1019267</v>
      </c>
    </row>
    <row r="39" spans="1:75" ht="12">
      <c r="A39" s="139" t="s">
        <v>54</v>
      </c>
      <c r="B39" s="135" t="s">
        <v>20</v>
      </c>
      <c r="C39" s="12" t="s">
        <v>22</v>
      </c>
      <c r="D39" s="40">
        <v>629</v>
      </c>
      <c r="E39" s="14">
        <v>607</v>
      </c>
      <c r="F39" s="14">
        <v>552</v>
      </c>
      <c r="G39" s="14">
        <v>642</v>
      </c>
      <c r="H39" s="14">
        <v>716</v>
      </c>
      <c r="I39" s="14">
        <v>675</v>
      </c>
      <c r="J39" s="14">
        <v>856</v>
      </c>
      <c r="K39" s="14">
        <v>799</v>
      </c>
      <c r="L39" s="15">
        <v>758</v>
      </c>
      <c r="M39" s="14">
        <v>793</v>
      </c>
      <c r="N39" s="14">
        <v>855</v>
      </c>
      <c r="O39" s="14">
        <v>858</v>
      </c>
      <c r="P39" s="14">
        <v>952</v>
      </c>
      <c r="Q39" s="14">
        <v>910</v>
      </c>
      <c r="R39" s="14">
        <v>1012</v>
      </c>
      <c r="S39" s="15">
        <v>1022</v>
      </c>
      <c r="T39" s="14">
        <v>1036</v>
      </c>
      <c r="U39" s="14">
        <v>1080</v>
      </c>
      <c r="V39" s="14">
        <v>1061</v>
      </c>
      <c r="W39" s="14">
        <v>933</v>
      </c>
      <c r="X39" s="60">
        <v>1061</v>
      </c>
      <c r="Z39" s="137" t="s">
        <v>32</v>
      </c>
      <c r="AA39" s="135" t="s">
        <v>20</v>
      </c>
      <c r="AB39" s="12" t="s">
        <v>22</v>
      </c>
      <c r="AC39" s="13">
        <v>11893</v>
      </c>
      <c r="AD39" s="14">
        <v>11661</v>
      </c>
      <c r="AE39" s="14">
        <v>12218</v>
      </c>
      <c r="AF39" s="14">
        <v>12471</v>
      </c>
      <c r="AG39" s="14">
        <v>12306</v>
      </c>
      <c r="AH39" s="14">
        <v>12020</v>
      </c>
      <c r="AI39" s="14">
        <v>11887</v>
      </c>
      <c r="AJ39" s="14">
        <v>10429</v>
      </c>
      <c r="AK39" s="15">
        <v>9760</v>
      </c>
      <c r="AL39" s="14">
        <v>9323</v>
      </c>
      <c r="AM39" s="14">
        <v>11058</v>
      </c>
      <c r="AN39" s="14">
        <v>11061</v>
      </c>
      <c r="AO39" s="14">
        <v>10271</v>
      </c>
      <c r="AP39" s="55">
        <v>10836</v>
      </c>
      <c r="AQ39" s="14">
        <v>11016</v>
      </c>
      <c r="AR39" s="15">
        <v>11119</v>
      </c>
      <c r="AS39" s="14">
        <v>11277</v>
      </c>
      <c r="AT39" s="14">
        <v>11070</v>
      </c>
      <c r="AU39" s="14">
        <v>11198</v>
      </c>
      <c r="AV39" s="14">
        <v>10128</v>
      </c>
      <c r="AW39" s="60">
        <v>10702</v>
      </c>
      <c r="AX39" s="1"/>
      <c r="AZ39" s="123"/>
      <c r="BA39" s="125"/>
      <c r="BB39" s="16" t="s">
        <v>26</v>
      </c>
      <c r="BC39" s="24">
        <v>36693732</v>
      </c>
      <c r="BD39" s="18">
        <v>41050224</v>
      </c>
      <c r="BE39" s="18">
        <v>36713313</v>
      </c>
      <c r="BF39" s="18">
        <v>36346507</v>
      </c>
      <c r="BG39" s="18">
        <v>36051032</v>
      </c>
      <c r="BH39" s="18">
        <v>35365315</v>
      </c>
      <c r="BI39" s="18">
        <v>33140258</v>
      </c>
      <c r="BJ39" s="18">
        <v>34292678</v>
      </c>
      <c r="BK39" s="19">
        <v>32471222</v>
      </c>
      <c r="BL39" s="18">
        <v>33286032</v>
      </c>
      <c r="BM39" s="18">
        <v>31470916</v>
      </c>
      <c r="BN39" s="18">
        <v>29483093</v>
      </c>
      <c r="BO39" s="18">
        <v>27468770</v>
      </c>
      <c r="BP39" s="18">
        <v>27989113</v>
      </c>
      <c r="BQ39" s="24">
        <v>29349191</v>
      </c>
      <c r="BR39" s="19">
        <v>34685700</v>
      </c>
      <c r="BS39" s="18">
        <v>29498987</v>
      </c>
      <c r="BT39" s="18">
        <v>31062174</v>
      </c>
      <c r="BU39" s="18">
        <v>33072687</v>
      </c>
      <c r="BV39" s="18">
        <v>32010953</v>
      </c>
      <c r="BW39" s="61">
        <v>34854465</v>
      </c>
    </row>
    <row r="40" spans="1:75" ht="12">
      <c r="A40" s="138"/>
      <c r="B40" s="125"/>
      <c r="C40" s="16" t="s">
        <v>37</v>
      </c>
      <c r="D40" s="24"/>
      <c r="E40" s="18"/>
      <c r="F40" s="18"/>
      <c r="G40" s="18"/>
      <c r="H40" s="18"/>
      <c r="I40" s="18"/>
      <c r="J40" s="18"/>
      <c r="K40" s="18"/>
      <c r="L40" s="19"/>
      <c r="M40" s="18"/>
      <c r="N40" s="18"/>
      <c r="O40" s="18"/>
      <c r="P40" s="18"/>
      <c r="Q40" s="18"/>
      <c r="R40" s="18"/>
      <c r="S40" s="19"/>
      <c r="T40" s="18"/>
      <c r="U40" s="18"/>
      <c r="V40" s="18"/>
      <c r="W40" s="18"/>
      <c r="X40" s="61"/>
      <c r="Z40" s="123"/>
      <c r="AA40" s="125"/>
      <c r="AB40" s="16" t="s">
        <v>37</v>
      </c>
      <c r="AC40" s="24"/>
      <c r="AD40" s="18"/>
      <c r="AE40" s="18"/>
      <c r="AF40" s="18"/>
      <c r="AG40" s="18"/>
      <c r="AH40" s="18"/>
      <c r="AI40" s="18"/>
      <c r="AJ40" s="18">
        <v>2</v>
      </c>
      <c r="AK40" s="19"/>
      <c r="AL40" s="18"/>
      <c r="AM40" s="18"/>
      <c r="AN40" s="18"/>
      <c r="AO40" s="18"/>
      <c r="AP40" s="1"/>
      <c r="AQ40" s="18"/>
      <c r="AR40" s="19"/>
      <c r="AS40" s="18"/>
      <c r="AT40" s="18"/>
      <c r="AU40" s="18"/>
      <c r="AV40" s="18"/>
      <c r="AW40" s="61"/>
      <c r="AX40" s="1"/>
      <c r="AZ40" s="123"/>
      <c r="BA40" s="125"/>
      <c r="BB40" s="16" t="s">
        <v>43</v>
      </c>
      <c r="BC40" s="24">
        <v>105390</v>
      </c>
      <c r="BD40" s="18"/>
      <c r="BE40" s="18"/>
      <c r="BF40" s="18"/>
      <c r="BG40" s="18"/>
      <c r="BH40" s="18"/>
      <c r="BI40" s="18"/>
      <c r="BJ40" s="18"/>
      <c r="BK40" s="19"/>
      <c r="BL40" s="18"/>
      <c r="BM40" s="18"/>
      <c r="BN40" s="18"/>
      <c r="BO40" s="18"/>
      <c r="BP40" s="18"/>
      <c r="BQ40" s="24"/>
      <c r="BR40" s="19"/>
      <c r="BS40" s="18"/>
      <c r="BT40" s="18"/>
      <c r="BU40" s="18"/>
      <c r="BV40" s="18"/>
      <c r="BW40" s="61"/>
    </row>
    <row r="41" spans="1:75" ht="12">
      <c r="A41" s="138"/>
      <c r="B41" s="125"/>
      <c r="C41" s="16" t="s">
        <v>24</v>
      </c>
      <c r="D41" s="24">
        <v>24005</v>
      </c>
      <c r="E41" s="18">
        <v>23362</v>
      </c>
      <c r="F41" s="18">
        <v>19379</v>
      </c>
      <c r="G41" s="18">
        <v>20256</v>
      </c>
      <c r="H41" s="18">
        <v>18737</v>
      </c>
      <c r="I41" s="18">
        <v>19235</v>
      </c>
      <c r="J41" s="18">
        <v>21049</v>
      </c>
      <c r="K41" s="18">
        <v>21228</v>
      </c>
      <c r="L41" s="19">
        <v>18425</v>
      </c>
      <c r="M41" s="18">
        <v>17810</v>
      </c>
      <c r="N41" s="18">
        <v>18415</v>
      </c>
      <c r="O41" s="18">
        <v>17035</v>
      </c>
      <c r="P41" s="18">
        <v>16502</v>
      </c>
      <c r="Q41" s="18">
        <v>16252</v>
      </c>
      <c r="R41" s="18">
        <v>16298</v>
      </c>
      <c r="S41" s="19">
        <v>17065</v>
      </c>
      <c r="T41" s="18">
        <v>16257</v>
      </c>
      <c r="U41" s="18">
        <v>15957</v>
      </c>
      <c r="V41" s="18">
        <v>15564</v>
      </c>
      <c r="W41" s="18">
        <v>12376</v>
      </c>
      <c r="X41" s="61">
        <v>14217</v>
      </c>
      <c r="Z41" s="123"/>
      <c r="AA41" s="125"/>
      <c r="AB41" s="16" t="s">
        <v>24</v>
      </c>
      <c r="AC41" s="24">
        <v>49267</v>
      </c>
      <c r="AD41" s="18">
        <v>46408</v>
      </c>
      <c r="AE41" s="18">
        <v>43650</v>
      </c>
      <c r="AF41" s="18">
        <v>42990</v>
      </c>
      <c r="AG41" s="18">
        <v>44406</v>
      </c>
      <c r="AH41" s="18">
        <v>43318</v>
      </c>
      <c r="AI41" s="18">
        <v>42025</v>
      </c>
      <c r="AJ41" s="18">
        <v>34146</v>
      </c>
      <c r="AK41" s="19">
        <v>32334</v>
      </c>
      <c r="AL41" s="18">
        <v>31838</v>
      </c>
      <c r="AM41" s="18">
        <v>36615</v>
      </c>
      <c r="AN41" s="18">
        <v>35286</v>
      </c>
      <c r="AO41" s="18">
        <v>29635</v>
      </c>
      <c r="AP41" s="1">
        <v>29537</v>
      </c>
      <c r="AQ41" s="18">
        <v>27601</v>
      </c>
      <c r="AR41" s="19">
        <v>28677</v>
      </c>
      <c r="AS41" s="18">
        <v>27828</v>
      </c>
      <c r="AT41" s="18">
        <v>28489</v>
      </c>
      <c r="AU41" s="18">
        <v>28400</v>
      </c>
      <c r="AV41" s="18">
        <v>23403</v>
      </c>
      <c r="AW41" s="61">
        <v>23111</v>
      </c>
      <c r="AX41" s="1"/>
      <c r="AZ41" s="123"/>
      <c r="BA41" s="125"/>
      <c r="BB41" s="20" t="s">
        <v>11</v>
      </c>
      <c r="BC41" s="25">
        <v>1345258565</v>
      </c>
      <c r="BD41" s="22">
        <v>1387426053</v>
      </c>
      <c r="BE41" s="22">
        <v>1352518291</v>
      </c>
      <c r="BF41" s="22">
        <v>1383438200</v>
      </c>
      <c r="BG41" s="22">
        <v>1448881371</v>
      </c>
      <c r="BH41" s="22">
        <v>1433724729</v>
      </c>
      <c r="BI41" s="22">
        <v>1480486608</v>
      </c>
      <c r="BJ41" s="22">
        <v>1580653445</v>
      </c>
      <c r="BK41" s="23">
        <f>SUM(BK33:BK40)</f>
        <v>1445172164</v>
      </c>
      <c r="BL41" s="22">
        <v>1424191585</v>
      </c>
      <c r="BM41" s="22">
        <v>1441477326</v>
      </c>
      <c r="BN41" s="22">
        <v>1440727637</v>
      </c>
      <c r="BO41" s="22">
        <v>1408120075</v>
      </c>
      <c r="BP41" s="22">
        <v>1332576952</v>
      </c>
      <c r="BQ41" s="25">
        <v>1337632995</v>
      </c>
      <c r="BR41" s="23">
        <v>1344344196</v>
      </c>
      <c r="BS41" s="22">
        <f>SUM(BS33:BS40)</f>
        <v>1348606039</v>
      </c>
      <c r="BT41" s="22">
        <f>SUM(BT33:BT40)</f>
        <v>1325158442</v>
      </c>
      <c r="BU41" s="22">
        <f>SUM(BU33:BU40)</f>
        <v>1316231062</v>
      </c>
      <c r="BV41" s="22">
        <f>SUM(BV33:BV40)</f>
        <v>1116638428</v>
      </c>
      <c r="BW41" s="62">
        <f>SUM(BW33:BW40)</f>
        <v>1147180801</v>
      </c>
    </row>
    <row r="42" spans="1:75" ht="12.75" thickBot="1">
      <c r="A42" s="138"/>
      <c r="B42" s="125"/>
      <c r="C42" s="16" t="s">
        <v>38</v>
      </c>
      <c r="D42" s="24"/>
      <c r="E42" s="18"/>
      <c r="F42" s="18"/>
      <c r="G42" s="18"/>
      <c r="H42" s="18"/>
      <c r="I42" s="18">
        <v>4</v>
      </c>
      <c r="J42" s="18"/>
      <c r="K42" s="18"/>
      <c r="L42" s="19"/>
      <c r="M42" s="18"/>
      <c r="N42" s="18"/>
      <c r="O42" s="18"/>
      <c r="P42" s="18"/>
      <c r="Q42" s="18"/>
      <c r="R42" s="18"/>
      <c r="S42" s="19"/>
      <c r="T42" s="18"/>
      <c r="U42" s="18"/>
      <c r="V42" s="18"/>
      <c r="W42" s="18"/>
      <c r="X42" s="61"/>
      <c r="Z42" s="123"/>
      <c r="AA42" s="125"/>
      <c r="AB42" s="16" t="s">
        <v>38</v>
      </c>
      <c r="AC42" s="24"/>
      <c r="AD42" s="18"/>
      <c r="AE42" s="18"/>
      <c r="AF42" s="18"/>
      <c r="AG42" s="18"/>
      <c r="AH42" s="18"/>
      <c r="AI42" s="18"/>
      <c r="AJ42" s="18"/>
      <c r="AK42" s="19"/>
      <c r="AL42" s="18"/>
      <c r="AM42" s="18"/>
      <c r="AN42" s="18"/>
      <c r="AO42" s="18"/>
      <c r="AP42" s="1"/>
      <c r="AQ42" s="18"/>
      <c r="AR42" s="19"/>
      <c r="AS42" s="18"/>
      <c r="AT42" s="18"/>
      <c r="AU42" s="18"/>
      <c r="AV42" s="18"/>
      <c r="AW42" s="61"/>
      <c r="AX42" s="1"/>
      <c r="AZ42" s="124"/>
      <c r="BA42" s="127"/>
      <c r="BB42" s="35"/>
      <c r="BC42" s="36">
        <v>-100</v>
      </c>
      <c r="BD42" s="37">
        <v>-103.13452663280387</v>
      </c>
      <c r="BE42" s="37">
        <v>-100.53965283618172</v>
      </c>
      <c r="BF42" s="37">
        <v>-102.83808897362418</v>
      </c>
      <c r="BG42" s="37">
        <v>-107.70281704171867</v>
      </c>
      <c r="BH42" s="37">
        <v>-106.57614575380904</v>
      </c>
      <c r="BI42" s="37">
        <v>-110.05219714025756</v>
      </c>
      <c r="BJ42" s="37">
        <v>-117.49811420081909</v>
      </c>
      <c r="BK42" s="38"/>
      <c r="BL42" s="37">
        <v>-105.86749804488329</v>
      </c>
      <c r="BM42" s="39">
        <f aca="true" t="shared" si="15" ref="BM42:BR42">BM41/$BC41*100</f>
        <v>107.15243623072566</v>
      </c>
      <c r="BN42" s="39">
        <f t="shared" si="15"/>
        <v>107.09670798490698</v>
      </c>
      <c r="BO42" s="39">
        <f t="shared" si="15"/>
        <v>104.67281990507156</v>
      </c>
      <c r="BP42" s="39">
        <f t="shared" si="15"/>
        <v>99.05731036917798</v>
      </c>
      <c r="BQ42" s="43">
        <f t="shared" si="15"/>
        <v>99.43315209444513</v>
      </c>
      <c r="BR42" s="44">
        <f t="shared" si="15"/>
        <v>99.93203024133878</v>
      </c>
      <c r="BS42" s="39">
        <f>+BS41/$BC41*100</f>
        <v>100.24883498883355</v>
      </c>
      <c r="BT42" s="39">
        <f>+BT41/$BC41*100</f>
        <v>98.5058543002103</v>
      </c>
      <c r="BU42" s="39">
        <f>+BU41/$BC41*100</f>
        <v>97.84223615034185</v>
      </c>
      <c r="BV42" s="39">
        <f>+BV41/$BC41*100</f>
        <v>83.00548735030726</v>
      </c>
      <c r="BW42" s="64">
        <f>+BW41/$BC41*100</f>
        <v>85.2758592917786</v>
      </c>
    </row>
    <row r="43" spans="1:75" ht="12">
      <c r="A43" s="138"/>
      <c r="B43" s="125"/>
      <c r="C43" s="16" t="s">
        <v>28</v>
      </c>
      <c r="D43" s="24"/>
      <c r="E43" s="18"/>
      <c r="F43" s="18"/>
      <c r="G43" s="18"/>
      <c r="H43" s="18"/>
      <c r="I43" s="18"/>
      <c r="J43" s="18"/>
      <c r="K43" s="18"/>
      <c r="L43" s="19">
        <v>2551</v>
      </c>
      <c r="M43" s="18">
        <v>4514</v>
      </c>
      <c r="N43" s="18"/>
      <c r="O43" s="18">
        <v>79</v>
      </c>
      <c r="P43" s="18">
        <v>78</v>
      </c>
      <c r="Q43" s="18">
        <v>59</v>
      </c>
      <c r="R43" s="18">
        <v>8</v>
      </c>
      <c r="S43" s="19"/>
      <c r="T43" s="18"/>
      <c r="U43" s="18"/>
      <c r="V43" s="18"/>
      <c r="W43" s="18"/>
      <c r="X43" s="61"/>
      <c r="Z43" s="123"/>
      <c r="AA43" s="125"/>
      <c r="AB43" s="16" t="s">
        <v>28</v>
      </c>
      <c r="AC43" s="24"/>
      <c r="AD43" s="18"/>
      <c r="AE43" s="18">
        <v>5</v>
      </c>
      <c r="AF43" s="18">
        <v>4</v>
      </c>
      <c r="AG43" s="18">
        <v>1</v>
      </c>
      <c r="AH43" s="18"/>
      <c r="AI43" s="18"/>
      <c r="AJ43" s="18">
        <v>3</v>
      </c>
      <c r="AK43" s="19"/>
      <c r="AL43" s="18">
        <v>1</v>
      </c>
      <c r="AM43" s="18"/>
      <c r="AN43" s="18"/>
      <c r="AO43" s="18"/>
      <c r="AP43" s="1"/>
      <c r="AQ43" s="18">
        <v>1</v>
      </c>
      <c r="AR43" s="19">
        <v>1</v>
      </c>
      <c r="AS43" s="18"/>
      <c r="AT43" s="18"/>
      <c r="AU43" s="18"/>
      <c r="AV43" s="18"/>
      <c r="AW43" s="61"/>
      <c r="AX43" s="1"/>
      <c r="AZ43" s="134" t="s">
        <v>44</v>
      </c>
      <c r="BA43" s="126" t="s">
        <v>20</v>
      </c>
      <c r="BB43" s="20" t="s">
        <v>22</v>
      </c>
      <c r="BC43" s="21">
        <v>2696</v>
      </c>
      <c r="BD43" s="22">
        <v>1875</v>
      </c>
      <c r="BE43" s="22">
        <v>3121</v>
      </c>
      <c r="BF43" s="22">
        <v>2689</v>
      </c>
      <c r="BG43" s="22">
        <v>2729</v>
      </c>
      <c r="BH43" s="22">
        <v>2743</v>
      </c>
      <c r="BI43" s="22">
        <v>3859</v>
      </c>
      <c r="BJ43" s="22">
        <v>2733</v>
      </c>
      <c r="BK43" s="23">
        <v>2590</v>
      </c>
      <c r="BL43" s="22">
        <v>2782</v>
      </c>
      <c r="BM43" s="22">
        <v>3136</v>
      </c>
      <c r="BN43" s="22">
        <v>3167</v>
      </c>
      <c r="BO43" s="22">
        <v>3437</v>
      </c>
      <c r="BP43" s="22">
        <v>3060</v>
      </c>
      <c r="BQ43" s="25">
        <v>3114</v>
      </c>
      <c r="BR43" s="23">
        <v>3635</v>
      </c>
      <c r="BS43" s="22">
        <f>2804+273</f>
        <v>3077</v>
      </c>
      <c r="BT43" s="22">
        <f>2807+266</f>
        <v>3073</v>
      </c>
      <c r="BU43" s="22">
        <f>2891+357</f>
        <v>3248</v>
      </c>
      <c r="BV43" s="22">
        <f>2349+279</f>
        <v>2628</v>
      </c>
      <c r="BW43" s="62">
        <f>2375+532</f>
        <v>2907</v>
      </c>
    </row>
    <row r="44" spans="1:75" ht="12">
      <c r="A44" s="138"/>
      <c r="B44" s="125"/>
      <c r="C44" s="16" t="s">
        <v>42</v>
      </c>
      <c r="D44" s="24"/>
      <c r="E44" s="18"/>
      <c r="F44" s="18"/>
      <c r="G44" s="18"/>
      <c r="H44" s="18"/>
      <c r="I44" s="18"/>
      <c r="J44" s="18"/>
      <c r="K44" s="18"/>
      <c r="L44" s="19"/>
      <c r="M44" s="18"/>
      <c r="N44" s="18"/>
      <c r="O44" s="18"/>
      <c r="P44" s="18"/>
      <c r="Q44" s="18"/>
      <c r="R44" s="18"/>
      <c r="S44" s="19"/>
      <c r="T44" s="18"/>
      <c r="U44" s="18"/>
      <c r="V44" s="18"/>
      <c r="W44" s="18"/>
      <c r="X44" s="61"/>
      <c r="Z44" s="123"/>
      <c r="AA44" s="125"/>
      <c r="AB44" s="16" t="s">
        <v>42</v>
      </c>
      <c r="AC44" s="24"/>
      <c r="AD44" s="18"/>
      <c r="AE44" s="18"/>
      <c r="AF44" s="18"/>
      <c r="AG44" s="18"/>
      <c r="AH44" s="18"/>
      <c r="AI44" s="18"/>
      <c r="AJ44" s="18"/>
      <c r="AK44" s="19"/>
      <c r="AL44" s="18"/>
      <c r="AM44" s="18"/>
      <c r="AN44" s="18"/>
      <c r="AO44" s="18"/>
      <c r="AP44" s="1"/>
      <c r="AQ44" s="18"/>
      <c r="AR44" s="19"/>
      <c r="AS44" s="18"/>
      <c r="AT44" s="18"/>
      <c r="AU44" s="18"/>
      <c r="AV44" s="18"/>
      <c r="AW44" s="61"/>
      <c r="AX44" s="1"/>
      <c r="AZ44" s="123"/>
      <c r="BA44" s="125"/>
      <c r="BB44" s="16" t="s">
        <v>37</v>
      </c>
      <c r="BC44" s="24"/>
      <c r="BD44" s="18"/>
      <c r="BE44" s="18"/>
      <c r="BF44" s="18"/>
      <c r="BG44" s="18"/>
      <c r="BH44" s="18"/>
      <c r="BI44" s="18"/>
      <c r="BJ44" s="18"/>
      <c r="BK44" s="19"/>
      <c r="BL44" s="18"/>
      <c r="BM44" s="18"/>
      <c r="BN44" s="18"/>
      <c r="BO44" s="18"/>
      <c r="BP44" s="18"/>
      <c r="BQ44" s="24"/>
      <c r="BR44" s="19">
        <v>5</v>
      </c>
      <c r="BS44" s="18"/>
      <c r="BT44" s="18"/>
      <c r="BU44" s="18"/>
      <c r="BV44" s="18"/>
      <c r="BW44" s="61"/>
    </row>
    <row r="45" spans="1:75" ht="12">
      <c r="A45" s="138"/>
      <c r="B45" s="125"/>
      <c r="C45" s="16" t="s">
        <v>26</v>
      </c>
      <c r="D45" s="24">
        <v>1733</v>
      </c>
      <c r="E45" s="18">
        <v>1950</v>
      </c>
      <c r="F45" s="18">
        <v>1432</v>
      </c>
      <c r="G45" s="18">
        <v>1697</v>
      </c>
      <c r="H45" s="18">
        <v>1680</v>
      </c>
      <c r="I45" s="18">
        <v>1406</v>
      </c>
      <c r="J45" s="18">
        <v>1407</v>
      </c>
      <c r="K45" s="18">
        <v>1292</v>
      </c>
      <c r="L45" s="19">
        <v>1453</v>
      </c>
      <c r="M45" s="18">
        <v>1130</v>
      </c>
      <c r="N45" s="18">
        <v>989</v>
      </c>
      <c r="O45" s="18">
        <v>480</v>
      </c>
      <c r="P45" s="18">
        <v>419</v>
      </c>
      <c r="Q45" s="18">
        <v>517</v>
      </c>
      <c r="R45" s="18">
        <v>713</v>
      </c>
      <c r="S45" s="19">
        <v>1074</v>
      </c>
      <c r="T45" s="18">
        <v>1101</v>
      </c>
      <c r="U45" s="18">
        <v>870</v>
      </c>
      <c r="V45" s="18">
        <v>1092</v>
      </c>
      <c r="W45" s="18">
        <v>963</v>
      </c>
      <c r="X45" s="61">
        <v>585</v>
      </c>
      <c r="Z45" s="123"/>
      <c r="AA45" s="125"/>
      <c r="AB45" s="16" t="s">
        <v>26</v>
      </c>
      <c r="AC45" s="24">
        <v>576</v>
      </c>
      <c r="AD45" s="18">
        <v>762</v>
      </c>
      <c r="AE45" s="18">
        <v>517</v>
      </c>
      <c r="AF45" s="18">
        <v>226</v>
      </c>
      <c r="AG45" s="18">
        <v>230</v>
      </c>
      <c r="AH45" s="18">
        <v>135</v>
      </c>
      <c r="AI45" s="18">
        <v>64</v>
      </c>
      <c r="AJ45" s="18">
        <v>7317</v>
      </c>
      <c r="AK45" s="19">
        <v>7293</v>
      </c>
      <c r="AL45" s="18">
        <v>6114</v>
      </c>
      <c r="AM45" s="18">
        <v>371</v>
      </c>
      <c r="AN45" s="18">
        <v>477</v>
      </c>
      <c r="AO45" s="18">
        <v>3242</v>
      </c>
      <c r="AP45" s="1">
        <v>3623</v>
      </c>
      <c r="AQ45" s="18">
        <v>3634</v>
      </c>
      <c r="AR45" s="19">
        <v>3618</v>
      </c>
      <c r="AS45" s="18">
        <v>3517</v>
      </c>
      <c r="AT45" s="18">
        <v>3598</v>
      </c>
      <c r="AU45" s="18">
        <v>3604</v>
      </c>
      <c r="AV45" s="18">
        <v>3573</v>
      </c>
      <c r="AW45" s="61">
        <v>3546</v>
      </c>
      <c r="AX45" s="1"/>
      <c r="AZ45" s="123"/>
      <c r="BA45" s="125"/>
      <c r="BB45" s="16" t="s">
        <v>24</v>
      </c>
      <c r="BC45" s="24">
        <v>1396514</v>
      </c>
      <c r="BD45" s="18">
        <v>1403968</v>
      </c>
      <c r="BE45" s="18">
        <v>1284984</v>
      </c>
      <c r="BF45" s="18">
        <v>1257844</v>
      </c>
      <c r="BG45" s="18">
        <v>1285851</v>
      </c>
      <c r="BH45" s="18">
        <v>1220461</v>
      </c>
      <c r="BI45" s="18">
        <v>1242714</v>
      </c>
      <c r="BJ45" s="18">
        <v>1222174</v>
      </c>
      <c r="BK45" s="19">
        <v>1202680</v>
      </c>
      <c r="BL45" s="18">
        <v>1148600</v>
      </c>
      <c r="BM45" s="18">
        <v>1120937</v>
      </c>
      <c r="BN45" s="18">
        <v>1059325</v>
      </c>
      <c r="BO45" s="18">
        <v>1007892</v>
      </c>
      <c r="BP45" s="18">
        <v>971707</v>
      </c>
      <c r="BQ45" s="24">
        <v>944712</v>
      </c>
      <c r="BR45" s="19">
        <v>918424</v>
      </c>
      <c r="BS45" s="18">
        <f>28166+833757</f>
        <v>861923</v>
      </c>
      <c r="BT45" s="18">
        <f>26636+792580</f>
        <v>819216</v>
      </c>
      <c r="BU45" s="18">
        <f>30394+769663</f>
        <v>800057</v>
      </c>
      <c r="BV45" s="18">
        <f>21702+734323</f>
        <v>756025</v>
      </c>
      <c r="BW45" s="61">
        <f>17206+780269</f>
        <v>797475</v>
      </c>
    </row>
    <row r="46" spans="1:75" ht="12">
      <c r="A46" s="138"/>
      <c r="B46" s="125"/>
      <c r="C46" s="20" t="s">
        <v>11</v>
      </c>
      <c r="D46" s="25">
        <v>26367</v>
      </c>
      <c r="E46" s="25">
        <v>25919</v>
      </c>
      <c r="F46" s="22">
        <v>21363</v>
      </c>
      <c r="G46" s="22">
        <v>22595</v>
      </c>
      <c r="H46" s="22">
        <v>21133</v>
      </c>
      <c r="I46" s="22">
        <v>21320</v>
      </c>
      <c r="J46" s="22">
        <v>23312</v>
      </c>
      <c r="K46" s="22">
        <v>23319</v>
      </c>
      <c r="L46" s="23">
        <v>23187</v>
      </c>
      <c r="M46" s="22">
        <v>24247</v>
      </c>
      <c r="N46" s="22">
        <v>20259</v>
      </c>
      <c r="O46" s="22">
        <v>18452</v>
      </c>
      <c r="P46" s="22">
        <v>17951</v>
      </c>
      <c r="Q46" s="22">
        <v>17738</v>
      </c>
      <c r="R46" s="22">
        <f aca="true" t="shared" si="16" ref="R46:X46">SUM(R39:R45)</f>
        <v>18031</v>
      </c>
      <c r="S46" s="23">
        <f t="shared" si="16"/>
        <v>19161</v>
      </c>
      <c r="T46" s="22">
        <f t="shared" si="16"/>
        <v>18394</v>
      </c>
      <c r="U46" s="22">
        <f t="shared" si="16"/>
        <v>17907</v>
      </c>
      <c r="V46" s="22">
        <f t="shared" si="16"/>
        <v>17717</v>
      </c>
      <c r="W46" s="22">
        <f t="shared" si="16"/>
        <v>14272</v>
      </c>
      <c r="X46" s="62">
        <f t="shared" si="16"/>
        <v>15863</v>
      </c>
      <c r="Z46" s="123"/>
      <c r="AA46" s="125"/>
      <c r="AB46" s="20" t="s">
        <v>11</v>
      </c>
      <c r="AC46" s="25">
        <v>61736</v>
      </c>
      <c r="AD46" s="25">
        <v>58831</v>
      </c>
      <c r="AE46" s="22">
        <v>56390</v>
      </c>
      <c r="AF46" s="22">
        <v>55691</v>
      </c>
      <c r="AG46" s="22">
        <v>56943</v>
      </c>
      <c r="AH46" s="22">
        <v>55473</v>
      </c>
      <c r="AI46" s="22">
        <v>53976</v>
      </c>
      <c r="AJ46" s="22">
        <v>51897</v>
      </c>
      <c r="AK46" s="23">
        <v>49387</v>
      </c>
      <c r="AL46" s="22">
        <v>47276</v>
      </c>
      <c r="AM46" s="22">
        <v>48044</v>
      </c>
      <c r="AN46" s="22">
        <v>46824</v>
      </c>
      <c r="AO46" s="22">
        <v>43148</v>
      </c>
      <c r="AP46" s="52">
        <v>43996</v>
      </c>
      <c r="AQ46" s="22">
        <f aca="true" t="shared" si="17" ref="AQ46:AW46">SUM(AQ39:AQ45)</f>
        <v>42252</v>
      </c>
      <c r="AR46" s="23">
        <f t="shared" si="17"/>
        <v>43415</v>
      </c>
      <c r="AS46" s="22">
        <f t="shared" si="17"/>
        <v>42622</v>
      </c>
      <c r="AT46" s="22">
        <f t="shared" si="17"/>
        <v>43157</v>
      </c>
      <c r="AU46" s="22">
        <f t="shared" si="17"/>
        <v>43202</v>
      </c>
      <c r="AV46" s="22">
        <f t="shared" si="17"/>
        <v>37104</v>
      </c>
      <c r="AW46" s="62">
        <f t="shared" si="17"/>
        <v>37359</v>
      </c>
      <c r="AX46" s="1"/>
      <c r="AZ46" s="123"/>
      <c r="BA46" s="125"/>
      <c r="BB46" s="16" t="s">
        <v>38</v>
      </c>
      <c r="BC46" s="24">
        <v>901051</v>
      </c>
      <c r="BD46" s="18">
        <v>923539</v>
      </c>
      <c r="BE46" s="18">
        <v>880226</v>
      </c>
      <c r="BF46" s="18">
        <v>838067</v>
      </c>
      <c r="BG46" s="18">
        <v>861702</v>
      </c>
      <c r="BH46" s="18">
        <v>879523</v>
      </c>
      <c r="BI46" s="18">
        <v>864332</v>
      </c>
      <c r="BJ46" s="18">
        <v>884007</v>
      </c>
      <c r="BK46" s="19">
        <v>856226</v>
      </c>
      <c r="BL46" s="18">
        <v>840546</v>
      </c>
      <c r="BM46" s="18">
        <v>790345</v>
      </c>
      <c r="BN46" s="18">
        <v>787013</v>
      </c>
      <c r="BO46" s="18">
        <v>748250</v>
      </c>
      <c r="BP46" s="18">
        <v>725354</v>
      </c>
      <c r="BQ46" s="24">
        <v>727873</v>
      </c>
      <c r="BR46" s="19">
        <v>719427</v>
      </c>
      <c r="BS46" s="18">
        <v>688906</v>
      </c>
      <c r="BT46" s="18">
        <v>687760</v>
      </c>
      <c r="BU46" s="18">
        <v>659975</v>
      </c>
      <c r="BV46" s="18">
        <v>614551</v>
      </c>
      <c r="BW46" s="61">
        <v>609787</v>
      </c>
    </row>
    <row r="47" spans="1:75" ht="12">
      <c r="A47" s="138"/>
      <c r="B47" s="125"/>
      <c r="C47" s="16"/>
      <c r="D47" s="27">
        <v>-100</v>
      </c>
      <c r="E47" s="41">
        <v>98.3009064360754</v>
      </c>
      <c r="F47" s="34">
        <v>81.02173171009215</v>
      </c>
      <c r="G47" s="34">
        <v>85.69423901088481</v>
      </c>
      <c r="H47" s="34">
        <v>80.14942921075587</v>
      </c>
      <c r="I47" s="34">
        <v>80.85864906891189</v>
      </c>
      <c r="J47" s="34">
        <v>88.41354723707666</v>
      </c>
      <c r="K47" s="34">
        <v>88.44009557401297</v>
      </c>
      <c r="L47" s="42">
        <v>87.93946979178519</v>
      </c>
      <c r="M47" s="34">
        <v>91.95964652785679</v>
      </c>
      <c r="N47" s="30">
        <v>76.83467971327796</v>
      </c>
      <c r="O47" s="30">
        <v>69.98141616414458</v>
      </c>
      <c r="P47" s="30">
        <v>68.08131376341639</v>
      </c>
      <c r="Q47" s="30">
        <v>67.27348579663975</v>
      </c>
      <c r="R47" s="30">
        <f aca="true" t="shared" si="18" ref="R47:X47">R46/$D46*100</f>
        <v>68.38472332840293</v>
      </c>
      <c r="S47" s="59">
        <f t="shared" si="18"/>
        <v>72.67038343383774</v>
      </c>
      <c r="T47" s="30">
        <f t="shared" si="18"/>
        <v>69.76144422952933</v>
      </c>
      <c r="U47" s="30">
        <f t="shared" si="18"/>
        <v>67.9144385026738</v>
      </c>
      <c r="V47" s="30">
        <f t="shared" si="18"/>
        <v>67.19384078583077</v>
      </c>
      <c r="W47" s="30">
        <f t="shared" si="18"/>
        <v>54.128266393598054</v>
      </c>
      <c r="X47" s="63">
        <f t="shared" si="18"/>
        <v>60.162324117267794</v>
      </c>
      <c r="Z47" s="123"/>
      <c r="AA47" s="136"/>
      <c r="AB47" s="16"/>
      <c r="AC47" s="31">
        <v>-100</v>
      </c>
      <c r="AD47" s="31">
        <v>-95.29447972009848</v>
      </c>
      <c r="AE47" s="32">
        <v>-91.34054684462875</v>
      </c>
      <c r="AF47" s="32">
        <v>-90.20830633665933</v>
      </c>
      <c r="AG47" s="32">
        <v>-92.23629648827264</v>
      </c>
      <c r="AH47" s="32">
        <v>-89.85518984061164</v>
      </c>
      <c r="AI47" s="32">
        <v>-87.43034858105482</v>
      </c>
      <c r="AJ47" s="32">
        <v>-84.0627834650771</v>
      </c>
      <c r="AK47" s="33">
        <v>-79.99708435920695</v>
      </c>
      <c r="AL47" s="32">
        <v>-76.57768562913049</v>
      </c>
      <c r="AM47" s="30">
        <v>77.82169236750033</v>
      </c>
      <c r="AN47" s="30">
        <v>75.84553582998575</v>
      </c>
      <c r="AO47" s="30">
        <v>69.89114941039264</v>
      </c>
      <c r="AP47" s="53">
        <v>71.26474018400934</v>
      </c>
      <c r="AQ47" s="30">
        <f aca="true" t="shared" si="19" ref="AQ47:AW47">AQ46/$AC46*100</f>
        <v>68.43980821562783</v>
      </c>
      <c r="AR47" s="59">
        <f t="shared" si="19"/>
        <v>70.32363612802904</v>
      </c>
      <c r="AS47" s="30">
        <f t="shared" si="19"/>
        <v>69.03913437864455</v>
      </c>
      <c r="AT47" s="30">
        <f t="shared" si="19"/>
        <v>69.90572761435791</v>
      </c>
      <c r="AU47" s="30">
        <f t="shared" si="19"/>
        <v>69.97861863418426</v>
      </c>
      <c r="AV47" s="30">
        <f t="shared" si="19"/>
        <v>60.10107554749254</v>
      </c>
      <c r="AW47" s="63">
        <f t="shared" si="19"/>
        <v>60.514124659841904</v>
      </c>
      <c r="AX47" s="54"/>
      <c r="AZ47" s="123"/>
      <c r="BA47" s="125"/>
      <c r="BB47" s="16" t="s">
        <v>28</v>
      </c>
      <c r="BC47" s="24">
        <v>2262749</v>
      </c>
      <c r="BD47" s="18">
        <v>2243880</v>
      </c>
      <c r="BE47" s="18">
        <v>2184245</v>
      </c>
      <c r="BF47" s="18">
        <v>2106523</v>
      </c>
      <c r="BG47" s="18">
        <v>2147813</v>
      </c>
      <c r="BH47" s="18">
        <v>2063135</v>
      </c>
      <c r="BI47" s="18">
        <v>1920071</v>
      </c>
      <c r="BJ47" s="18">
        <v>1895334</v>
      </c>
      <c r="BK47" s="19">
        <v>1888457</v>
      </c>
      <c r="BL47" s="18">
        <v>1780662</v>
      </c>
      <c r="BM47" s="18">
        <v>1845927</v>
      </c>
      <c r="BN47" s="18">
        <v>1682849</v>
      </c>
      <c r="BO47" s="18">
        <v>1638379</v>
      </c>
      <c r="BP47" s="18">
        <v>1514699</v>
      </c>
      <c r="BQ47" s="24">
        <v>1245687</v>
      </c>
      <c r="BR47" s="19">
        <v>1186646</v>
      </c>
      <c r="BS47" s="18">
        <v>1111548</v>
      </c>
      <c r="BT47" s="18">
        <v>1074389</v>
      </c>
      <c r="BU47" s="18">
        <v>933763</v>
      </c>
      <c r="BV47" s="18">
        <v>947332</v>
      </c>
      <c r="BW47" s="61">
        <v>893377</v>
      </c>
    </row>
    <row r="48" spans="1:75" ht="12">
      <c r="A48" s="138"/>
      <c r="B48" s="126" t="s">
        <v>21</v>
      </c>
      <c r="C48" s="20" t="s">
        <v>22</v>
      </c>
      <c r="D48" s="25">
        <v>13353918</v>
      </c>
      <c r="E48" s="22">
        <v>13898853</v>
      </c>
      <c r="F48" s="22">
        <v>12028520</v>
      </c>
      <c r="G48" s="22">
        <v>13621819</v>
      </c>
      <c r="H48" s="22">
        <v>13520781</v>
      </c>
      <c r="I48" s="22">
        <v>10471521</v>
      </c>
      <c r="J48" s="22">
        <v>15117807</v>
      </c>
      <c r="K48" s="22">
        <v>14853134</v>
      </c>
      <c r="L48" s="23">
        <v>14993570</v>
      </c>
      <c r="M48" s="22">
        <v>14572524</v>
      </c>
      <c r="N48" s="22">
        <v>15682372</v>
      </c>
      <c r="O48" s="22">
        <v>15151980</v>
      </c>
      <c r="P48" s="22">
        <v>15071001</v>
      </c>
      <c r="Q48" s="22">
        <v>14977188</v>
      </c>
      <c r="R48" s="22">
        <v>16945346</v>
      </c>
      <c r="S48" s="23">
        <v>15970687</v>
      </c>
      <c r="T48" s="22">
        <v>14921583</v>
      </c>
      <c r="U48" s="22">
        <v>16554918</v>
      </c>
      <c r="V48" s="22">
        <v>18128941</v>
      </c>
      <c r="W48" s="22">
        <v>14294958</v>
      </c>
      <c r="X48" s="62">
        <v>20478318</v>
      </c>
      <c r="Z48" s="123"/>
      <c r="AA48" s="126" t="s">
        <v>21</v>
      </c>
      <c r="AB48" s="20" t="s">
        <v>22</v>
      </c>
      <c r="AC48" s="25">
        <v>194113536</v>
      </c>
      <c r="AD48" s="22">
        <v>190770209</v>
      </c>
      <c r="AE48" s="22">
        <v>203695288</v>
      </c>
      <c r="AF48" s="22">
        <v>219994437</v>
      </c>
      <c r="AG48" s="22">
        <v>214992140</v>
      </c>
      <c r="AH48" s="22">
        <v>206000103</v>
      </c>
      <c r="AI48" s="22">
        <v>204111359</v>
      </c>
      <c r="AJ48" s="22">
        <v>174127494</v>
      </c>
      <c r="AK48" s="23">
        <v>167995872</v>
      </c>
      <c r="AL48" s="22">
        <v>167616451</v>
      </c>
      <c r="AM48" s="22">
        <v>196775531</v>
      </c>
      <c r="AN48" s="22">
        <v>196508581</v>
      </c>
      <c r="AO48" s="22">
        <v>178537961</v>
      </c>
      <c r="AP48" s="52">
        <v>187925202</v>
      </c>
      <c r="AQ48" s="22">
        <v>191090820</v>
      </c>
      <c r="AR48" s="23">
        <v>197588314</v>
      </c>
      <c r="AS48" s="22">
        <v>211233559</v>
      </c>
      <c r="AT48" s="22">
        <v>222444020</v>
      </c>
      <c r="AU48" s="22">
        <v>235462212</v>
      </c>
      <c r="AV48" s="22">
        <v>216163296</v>
      </c>
      <c r="AW48" s="62">
        <v>239871394</v>
      </c>
      <c r="AX48" s="1"/>
      <c r="AZ48" s="123"/>
      <c r="BA48" s="125"/>
      <c r="BB48" s="16" t="s">
        <v>42</v>
      </c>
      <c r="BC48" s="24">
        <v>78859</v>
      </c>
      <c r="BD48" s="18">
        <v>80166</v>
      </c>
      <c r="BE48" s="18">
        <v>74633</v>
      </c>
      <c r="BF48" s="18">
        <v>72608</v>
      </c>
      <c r="BG48" s="18">
        <v>68882</v>
      </c>
      <c r="BH48" s="18">
        <v>73096</v>
      </c>
      <c r="BI48" s="18">
        <v>60291</v>
      </c>
      <c r="BJ48" s="18">
        <v>58679</v>
      </c>
      <c r="BK48" s="19">
        <v>34531</v>
      </c>
      <c r="BL48" s="18">
        <v>31609</v>
      </c>
      <c r="BM48" s="18">
        <v>31311</v>
      </c>
      <c r="BN48" s="18">
        <v>29017</v>
      </c>
      <c r="BO48" s="18">
        <v>27356</v>
      </c>
      <c r="BP48" s="18">
        <v>27405</v>
      </c>
      <c r="BQ48" s="24">
        <v>25676</v>
      </c>
      <c r="BR48" s="19">
        <v>19357</v>
      </c>
      <c r="BS48" s="18">
        <v>18016</v>
      </c>
      <c r="BT48" s="18">
        <v>15456</v>
      </c>
      <c r="BU48" s="18">
        <v>13165</v>
      </c>
      <c r="BV48" s="18">
        <v>7706</v>
      </c>
      <c r="BW48" s="61">
        <v>10336</v>
      </c>
    </row>
    <row r="49" spans="1:75" ht="12">
      <c r="A49" s="138"/>
      <c r="B49" s="125"/>
      <c r="C49" s="16" t="s">
        <v>37</v>
      </c>
      <c r="D49" s="24"/>
      <c r="E49" s="18"/>
      <c r="F49" s="18"/>
      <c r="G49" s="18"/>
      <c r="H49" s="18"/>
      <c r="I49" s="18"/>
      <c r="J49" s="18"/>
      <c r="K49" s="18"/>
      <c r="L49" s="19"/>
      <c r="M49" s="18"/>
      <c r="N49" s="18"/>
      <c r="O49" s="18"/>
      <c r="P49" s="18"/>
      <c r="Q49" s="18"/>
      <c r="R49" s="18"/>
      <c r="S49" s="19"/>
      <c r="T49" s="18"/>
      <c r="U49" s="18"/>
      <c r="V49" s="18"/>
      <c r="W49" s="18"/>
      <c r="X49" s="61"/>
      <c r="Z49" s="123"/>
      <c r="AA49" s="125"/>
      <c r="AB49" s="16" t="s">
        <v>37</v>
      </c>
      <c r="AC49" s="24"/>
      <c r="AD49" s="18"/>
      <c r="AE49" s="18"/>
      <c r="AF49" s="18"/>
      <c r="AG49" s="18"/>
      <c r="AH49" s="18"/>
      <c r="AI49" s="18"/>
      <c r="AJ49" s="18">
        <v>33838</v>
      </c>
      <c r="AK49" s="19"/>
      <c r="AL49" s="18"/>
      <c r="AM49" s="18"/>
      <c r="AN49" s="18"/>
      <c r="AO49" s="18"/>
      <c r="AP49" s="1"/>
      <c r="AQ49" s="18"/>
      <c r="AR49" s="19"/>
      <c r="AS49" s="18"/>
      <c r="AT49" s="18"/>
      <c r="AU49" s="18"/>
      <c r="AV49" s="18"/>
      <c r="AW49" s="61"/>
      <c r="AX49" s="1"/>
      <c r="AZ49" s="123"/>
      <c r="BA49" s="125"/>
      <c r="BB49" s="16" t="s">
        <v>26</v>
      </c>
      <c r="BC49" s="24">
        <v>173700</v>
      </c>
      <c r="BD49" s="18">
        <v>171335</v>
      </c>
      <c r="BE49" s="18">
        <v>172609</v>
      </c>
      <c r="BF49" s="18">
        <v>181910</v>
      </c>
      <c r="BG49" s="18">
        <v>177196</v>
      </c>
      <c r="BH49" s="18">
        <v>162501</v>
      </c>
      <c r="BI49" s="18">
        <v>156334</v>
      </c>
      <c r="BJ49" s="18">
        <v>154406</v>
      </c>
      <c r="BK49" s="19">
        <v>138087</v>
      </c>
      <c r="BL49" s="18">
        <v>121339</v>
      </c>
      <c r="BM49" s="18">
        <v>140060</v>
      </c>
      <c r="BN49" s="18">
        <v>153297</v>
      </c>
      <c r="BO49" s="18">
        <v>153596</v>
      </c>
      <c r="BP49" s="18">
        <v>161947</v>
      </c>
      <c r="BQ49" s="24">
        <v>156558</v>
      </c>
      <c r="BR49" s="19">
        <v>153431</v>
      </c>
      <c r="BS49" s="18">
        <v>147971</v>
      </c>
      <c r="BT49" s="18">
        <v>132802</v>
      </c>
      <c r="BU49" s="18">
        <v>135162</v>
      </c>
      <c r="BV49" s="18">
        <v>114465</v>
      </c>
      <c r="BW49" s="61">
        <v>107289</v>
      </c>
    </row>
    <row r="50" spans="1:75" ht="12">
      <c r="A50" s="138"/>
      <c r="B50" s="125"/>
      <c r="C50" s="16" t="s">
        <v>24</v>
      </c>
      <c r="D50" s="24">
        <v>10829323</v>
      </c>
      <c r="E50" s="18">
        <v>10697376</v>
      </c>
      <c r="F50" s="18">
        <v>9207560</v>
      </c>
      <c r="G50" s="18">
        <v>9226361</v>
      </c>
      <c r="H50" s="18">
        <v>8714724</v>
      </c>
      <c r="I50" s="18">
        <v>8575203</v>
      </c>
      <c r="J50" s="18">
        <v>9712215</v>
      </c>
      <c r="K50" s="18">
        <v>10010362</v>
      </c>
      <c r="L50" s="19">
        <v>9268513</v>
      </c>
      <c r="M50" s="18">
        <v>9166345</v>
      </c>
      <c r="N50" s="18">
        <v>9221528</v>
      </c>
      <c r="O50" s="18">
        <v>8398580</v>
      </c>
      <c r="P50" s="18">
        <v>9232886</v>
      </c>
      <c r="Q50" s="18">
        <v>8361072</v>
      </c>
      <c r="R50" s="18">
        <v>8593921</v>
      </c>
      <c r="S50" s="19">
        <v>8837190</v>
      </c>
      <c r="T50" s="18">
        <v>8423129</v>
      </c>
      <c r="U50" s="18">
        <v>8425741</v>
      </c>
      <c r="V50" s="18">
        <v>8540253</v>
      </c>
      <c r="W50" s="18">
        <v>6914415</v>
      </c>
      <c r="X50" s="61">
        <v>8444786</v>
      </c>
      <c r="Z50" s="123"/>
      <c r="AA50" s="125"/>
      <c r="AB50" s="16" t="s">
        <v>24</v>
      </c>
      <c r="AC50" s="24">
        <v>40004085</v>
      </c>
      <c r="AD50" s="18">
        <v>41087714</v>
      </c>
      <c r="AE50" s="18">
        <v>40323134</v>
      </c>
      <c r="AF50" s="18">
        <v>44320985</v>
      </c>
      <c r="AG50" s="18">
        <v>45449772</v>
      </c>
      <c r="AH50" s="18">
        <v>43738992</v>
      </c>
      <c r="AI50" s="18">
        <v>40995764</v>
      </c>
      <c r="AJ50" s="18">
        <v>30017945</v>
      </c>
      <c r="AK50" s="19">
        <v>28420203</v>
      </c>
      <c r="AL50" s="18">
        <v>28916923</v>
      </c>
      <c r="AM50" s="18">
        <v>35556801</v>
      </c>
      <c r="AN50" s="18">
        <v>32224333</v>
      </c>
      <c r="AO50" s="18">
        <v>28828308</v>
      </c>
      <c r="AP50" s="1">
        <v>30328270</v>
      </c>
      <c r="AQ50" s="18">
        <v>31845313</v>
      </c>
      <c r="AR50" s="19">
        <v>34433247</v>
      </c>
      <c r="AS50" s="18">
        <v>34727066</v>
      </c>
      <c r="AT50" s="18">
        <v>36581642</v>
      </c>
      <c r="AU50" s="18">
        <v>36365997</v>
      </c>
      <c r="AV50" s="18">
        <v>32412621</v>
      </c>
      <c r="AW50" s="61">
        <v>33114321</v>
      </c>
      <c r="AX50" s="1"/>
      <c r="AZ50" s="123"/>
      <c r="BA50" s="125"/>
      <c r="BB50" s="16" t="s">
        <v>43</v>
      </c>
      <c r="BC50" s="24">
        <v>20521</v>
      </c>
      <c r="BD50" s="18">
        <v>20629</v>
      </c>
      <c r="BE50" s="18">
        <v>20235</v>
      </c>
      <c r="BF50" s="18">
        <v>19965</v>
      </c>
      <c r="BG50" s="18">
        <v>19904</v>
      </c>
      <c r="BH50" s="18">
        <v>19844</v>
      </c>
      <c r="BI50" s="18">
        <v>19199</v>
      </c>
      <c r="BJ50" s="18">
        <v>19492</v>
      </c>
      <c r="BK50" s="19">
        <v>20032</v>
      </c>
      <c r="BL50" s="18">
        <v>20119</v>
      </c>
      <c r="BM50" s="18">
        <v>20178</v>
      </c>
      <c r="BN50" s="18">
        <v>19654</v>
      </c>
      <c r="BO50" s="18">
        <v>18999</v>
      </c>
      <c r="BP50" s="18">
        <v>20230</v>
      </c>
      <c r="BQ50" s="24">
        <v>20350</v>
      </c>
      <c r="BR50" s="19">
        <v>20185</v>
      </c>
      <c r="BS50" s="18">
        <v>19958</v>
      </c>
      <c r="BT50" s="18">
        <v>19955</v>
      </c>
      <c r="BU50" s="18">
        <v>20321</v>
      </c>
      <c r="BV50" s="18">
        <v>5001</v>
      </c>
      <c r="BW50" s="61"/>
    </row>
    <row r="51" spans="1:75" ht="12">
      <c r="A51" s="138"/>
      <c r="B51" s="125"/>
      <c r="C51" s="16" t="s">
        <v>38</v>
      </c>
      <c r="D51" s="24"/>
      <c r="E51" s="18"/>
      <c r="F51" s="18"/>
      <c r="G51" s="18"/>
      <c r="H51" s="18"/>
      <c r="I51" s="18">
        <v>849</v>
      </c>
      <c r="J51" s="18"/>
      <c r="K51" s="18"/>
      <c r="L51" s="19"/>
      <c r="M51" s="18"/>
      <c r="N51" s="18"/>
      <c r="O51" s="18"/>
      <c r="P51" s="18"/>
      <c r="Q51" s="18"/>
      <c r="R51" s="18"/>
      <c r="S51" s="19"/>
      <c r="T51" s="18"/>
      <c r="U51" s="18"/>
      <c r="V51" s="18"/>
      <c r="W51" s="18"/>
      <c r="X51" s="61"/>
      <c r="Z51" s="123"/>
      <c r="AA51" s="125"/>
      <c r="AB51" s="16" t="s">
        <v>38</v>
      </c>
      <c r="AC51" s="24"/>
      <c r="AD51" s="18"/>
      <c r="AE51" s="18"/>
      <c r="AF51" s="18"/>
      <c r="AG51" s="18"/>
      <c r="AH51" s="18"/>
      <c r="AI51" s="18"/>
      <c r="AJ51" s="18"/>
      <c r="AK51" s="19"/>
      <c r="AL51" s="18"/>
      <c r="AM51" s="18"/>
      <c r="AN51" s="18"/>
      <c r="AO51" s="18"/>
      <c r="AP51" s="1"/>
      <c r="AQ51" s="18"/>
      <c r="AR51" s="19"/>
      <c r="AS51" s="18"/>
      <c r="AT51" s="18"/>
      <c r="AU51" s="18"/>
      <c r="AV51" s="18"/>
      <c r="AW51" s="61"/>
      <c r="AX51" s="1"/>
      <c r="AZ51" s="123"/>
      <c r="BA51" s="125"/>
      <c r="BB51" s="20" t="s">
        <v>11</v>
      </c>
      <c r="BC51" s="25">
        <v>4836090</v>
      </c>
      <c r="BD51" s="22">
        <v>4845392</v>
      </c>
      <c r="BE51" s="22">
        <v>4620053</v>
      </c>
      <c r="BF51" s="22">
        <v>4479606</v>
      </c>
      <c r="BG51" s="22">
        <v>4564077</v>
      </c>
      <c r="BH51" s="22">
        <v>4421303</v>
      </c>
      <c r="BI51" s="22">
        <v>4266800</v>
      </c>
      <c r="BJ51" s="22">
        <v>4236825</v>
      </c>
      <c r="BK51" s="23">
        <f>SUM(BK43:BK50)</f>
        <v>4142603</v>
      </c>
      <c r="BL51" s="22">
        <v>3945657</v>
      </c>
      <c r="BM51" s="22">
        <v>3951894</v>
      </c>
      <c r="BN51" s="22">
        <v>3734322</v>
      </c>
      <c r="BO51" s="22">
        <v>3597909</v>
      </c>
      <c r="BP51" s="22">
        <v>3424402</v>
      </c>
      <c r="BQ51" s="25">
        <v>3123970</v>
      </c>
      <c r="BR51" s="23">
        <v>3021110</v>
      </c>
      <c r="BS51" s="22">
        <f>SUM(BS43:BS50)</f>
        <v>2851399</v>
      </c>
      <c r="BT51" s="22">
        <f>SUM(BT43:BT50)</f>
        <v>2752651</v>
      </c>
      <c r="BU51" s="22">
        <f>SUM(BU43:BU50)</f>
        <v>2565691</v>
      </c>
      <c r="BV51" s="22">
        <f>SUM(BV43:BV50)</f>
        <v>2447708</v>
      </c>
      <c r="BW51" s="62">
        <f>SUM(BW43:BW50)</f>
        <v>2421171</v>
      </c>
    </row>
    <row r="52" spans="1:75" ht="12.75" thickBot="1">
      <c r="A52" s="138"/>
      <c r="B52" s="125"/>
      <c r="C52" s="16" t="s">
        <v>28</v>
      </c>
      <c r="D52" s="24"/>
      <c r="E52" s="18"/>
      <c r="F52" s="18"/>
      <c r="G52" s="18"/>
      <c r="H52" s="18"/>
      <c r="I52" s="18"/>
      <c r="J52" s="18"/>
      <c r="K52" s="18"/>
      <c r="L52" s="19">
        <v>12755</v>
      </c>
      <c r="M52" s="18">
        <v>22570</v>
      </c>
      <c r="N52" s="18"/>
      <c r="O52" s="18">
        <v>16512</v>
      </c>
      <c r="P52" s="18">
        <v>15722</v>
      </c>
      <c r="Q52" s="18">
        <v>11741</v>
      </c>
      <c r="R52" s="18">
        <v>1592</v>
      </c>
      <c r="S52" s="19"/>
      <c r="T52" s="18"/>
      <c r="U52" s="18"/>
      <c r="V52" s="18"/>
      <c r="W52" s="18"/>
      <c r="X52" s="61"/>
      <c r="Z52" s="123"/>
      <c r="AA52" s="125"/>
      <c r="AB52" s="16" t="s">
        <v>28</v>
      </c>
      <c r="AC52" s="24"/>
      <c r="AD52" s="18"/>
      <c r="AE52" s="18">
        <v>187966</v>
      </c>
      <c r="AF52" s="18">
        <v>127263</v>
      </c>
      <c r="AG52" s="18">
        <v>147005</v>
      </c>
      <c r="AH52" s="18"/>
      <c r="AI52" s="18"/>
      <c r="AJ52" s="18">
        <v>11596</v>
      </c>
      <c r="AK52" s="19"/>
      <c r="AL52" s="18">
        <v>4993</v>
      </c>
      <c r="AM52" s="18"/>
      <c r="AN52" s="18"/>
      <c r="AO52" s="18"/>
      <c r="AP52" s="1"/>
      <c r="AQ52" s="18">
        <v>4993</v>
      </c>
      <c r="AR52" s="19">
        <v>4993</v>
      </c>
      <c r="AS52" s="18"/>
      <c r="AT52" s="18"/>
      <c r="AU52" s="18"/>
      <c r="AV52" s="18"/>
      <c r="AW52" s="61"/>
      <c r="AX52" s="1"/>
      <c r="AZ52" s="123"/>
      <c r="BA52" s="125"/>
      <c r="BB52" s="16"/>
      <c r="BC52" s="31">
        <v>-100</v>
      </c>
      <c r="BD52" s="32">
        <v>-100.19234546917035</v>
      </c>
      <c r="BE52" s="32">
        <v>-95.53281680034904</v>
      </c>
      <c r="BF52" s="32">
        <v>-92.6286731636508</v>
      </c>
      <c r="BG52" s="32">
        <v>-94.37535281601458</v>
      </c>
      <c r="BH52" s="32">
        <v>-91.42309179523127</v>
      </c>
      <c r="BI52" s="32">
        <v>-88.22830013502644</v>
      </c>
      <c r="BJ52" s="32">
        <v>-87.60848123173886</v>
      </c>
      <c r="BK52" s="39">
        <f aca="true" t="shared" si="20" ref="BK52:BR52">BK51/$BC51*100</f>
        <v>85.66017175031895</v>
      </c>
      <c r="BL52" s="32">
        <v>-81.58774960763758</v>
      </c>
      <c r="BM52" s="34">
        <f t="shared" si="20"/>
        <v>81.71671743081704</v>
      </c>
      <c r="BN52" s="34">
        <f t="shared" si="20"/>
        <v>77.2177937135165</v>
      </c>
      <c r="BO52" s="34">
        <f t="shared" si="20"/>
        <v>74.3970645707586</v>
      </c>
      <c r="BP52" s="34">
        <f t="shared" si="20"/>
        <v>70.8093108275487</v>
      </c>
      <c r="BQ52" s="41">
        <f t="shared" si="20"/>
        <v>64.59701949302018</v>
      </c>
      <c r="BR52" s="42">
        <f t="shared" si="20"/>
        <v>62.470094642572825</v>
      </c>
      <c r="BS52" s="34">
        <f>+BS51/$BC51*100</f>
        <v>58.96083406222795</v>
      </c>
      <c r="BT52" s="34">
        <f>+BT51/$BC51*100</f>
        <v>56.9189365789305</v>
      </c>
      <c r="BU52" s="34">
        <f>+BU51/$BC51*100</f>
        <v>53.05300356279557</v>
      </c>
      <c r="BV52" s="34">
        <f>+BV51/$BC51*100</f>
        <v>50.61336741044935</v>
      </c>
      <c r="BW52" s="65">
        <f>+BW51/$BC51*100</f>
        <v>50.064638995552194</v>
      </c>
    </row>
    <row r="53" spans="1:75" ht="12">
      <c r="A53" s="138"/>
      <c r="B53" s="125"/>
      <c r="C53" s="16" t="s">
        <v>42</v>
      </c>
      <c r="D53" s="24"/>
      <c r="E53" s="18"/>
      <c r="F53" s="18"/>
      <c r="G53" s="18"/>
      <c r="H53" s="18"/>
      <c r="I53" s="18"/>
      <c r="J53" s="18"/>
      <c r="K53" s="18"/>
      <c r="L53" s="19"/>
      <c r="M53" s="18"/>
      <c r="N53" s="18"/>
      <c r="O53" s="18"/>
      <c r="P53" s="18"/>
      <c r="Q53" s="18"/>
      <c r="R53" s="18"/>
      <c r="S53" s="19"/>
      <c r="T53" s="18"/>
      <c r="U53" s="18"/>
      <c r="V53" s="18"/>
      <c r="W53" s="18"/>
      <c r="X53" s="61"/>
      <c r="Z53" s="123"/>
      <c r="AA53" s="125"/>
      <c r="AB53" s="16" t="s">
        <v>42</v>
      </c>
      <c r="AC53" s="24"/>
      <c r="AD53" s="18"/>
      <c r="AE53" s="18"/>
      <c r="AF53" s="18"/>
      <c r="AG53" s="18"/>
      <c r="AH53" s="18"/>
      <c r="AI53" s="18"/>
      <c r="AJ53" s="18"/>
      <c r="AK53" s="19"/>
      <c r="AL53" s="18"/>
      <c r="AM53" s="18"/>
      <c r="AN53" s="18"/>
      <c r="AO53" s="18"/>
      <c r="AP53" s="1"/>
      <c r="AQ53" s="18"/>
      <c r="AR53" s="19"/>
      <c r="AS53" s="18"/>
      <c r="AT53" s="18"/>
      <c r="AU53" s="18"/>
      <c r="AV53" s="18"/>
      <c r="AW53" s="61"/>
      <c r="AX53" s="1"/>
      <c r="AZ53" s="123"/>
      <c r="BA53" s="126" t="s">
        <v>21</v>
      </c>
      <c r="BB53" s="20" t="s">
        <v>22</v>
      </c>
      <c r="BC53" s="25">
        <v>33402927</v>
      </c>
      <c r="BD53" s="22">
        <v>35422160</v>
      </c>
      <c r="BE53" s="22">
        <v>41304523</v>
      </c>
      <c r="BF53" s="22">
        <v>44388705</v>
      </c>
      <c r="BG53" s="22">
        <v>46955231</v>
      </c>
      <c r="BH53" s="22">
        <v>45970598</v>
      </c>
      <c r="BI53" s="22">
        <v>44488136</v>
      </c>
      <c r="BJ53" s="22">
        <v>46496526</v>
      </c>
      <c r="BK53" s="23">
        <v>42673090</v>
      </c>
      <c r="BL53" s="22">
        <v>46004646</v>
      </c>
      <c r="BM53" s="22">
        <v>51606489</v>
      </c>
      <c r="BN53" s="22">
        <v>52934217</v>
      </c>
      <c r="BO53" s="22">
        <v>54738230</v>
      </c>
      <c r="BP53" s="22">
        <v>55567103</v>
      </c>
      <c r="BQ53" s="25">
        <v>54832444</v>
      </c>
      <c r="BR53" s="23">
        <v>54564643</v>
      </c>
      <c r="BS53" s="22">
        <f>54261494+107221</f>
        <v>54368715</v>
      </c>
      <c r="BT53" s="22">
        <f>54736753+101862</f>
        <v>54838615</v>
      </c>
      <c r="BU53" s="22">
        <f>56631725+133067</f>
        <v>56764792</v>
      </c>
      <c r="BV53" s="22">
        <f>47980780+108575</f>
        <v>48089355</v>
      </c>
      <c r="BW53" s="62">
        <f>53206116+254975</f>
        <v>53461091</v>
      </c>
    </row>
    <row r="54" spans="1:75" ht="12">
      <c r="A54" s="138"/>
      <c r="B54" s="125"/>
      <c r="C54" s="16" t="s">
        <v>26</v>
      </c>
      <c r="D54" s="24">
        <v>781903</v>
      </c>
      <c r="E54" s="18">
        <v>1131232</v>
      </c>
      <c r="F54" s="18">
        <v>634882</v>
      </c>
      <c r="G54" s="18">
        <v>610052</v>
      </c>
      <c r="H54" s="18">
        <v>559813</v>
      </c>
      <c r="I54" s="18">
        <v>368077</v>
      </c>
      <c r="J54" s="18">
        <v>549210</v>
      </c>
      <c r="K54" s="18">
        <v>533538</v>
      </c>
      <c r="L54" s="19">
        <v>238564</v>
      </c>
      <c r="M54" s="18">
        <v>108007</v>
      </c>
      <c r="N54" s="18">
        <v>105828</v>
      </c>
      <c r="O54" s="18">
        <v>49275</v>
      </c>
      <c r="P54" s="18">
        <v>35728</v>
      </c>
      <c r="Q54" s="18">
        <v>59428</v>
      </c>
      <c r="R54" s="18">
        <v>57481</v>
      </c>
      <c r="S54" s="19">
        <v>91024</v>
      </c>
      <c r="T54" s="18">
        <v>78435</v>
      </c>
      <c r="U54" s="18">
        <v>44989</v>
      </c>
      <c r="V54" s="18">
        <v>50628</v>
      </c>
      <c r="W54" s="18">
        <v>36084</v>
      </c>
      <c r="X54" s="61">
        <v>41827</v>
      </c>
      <c r="Z54" s="123"/>
      <c r="AA54" s="125"/>
      <c r="AB54" s="16" t="s">
        <v>26</v>
      </c>
      <c r="AC54" s="24">
        <v>904409</v>
      </c>
      <c r="AD54" s="18">
        <v>1359684</v>
      </c>
      <c r="AE54" s="18">
        <v>1148016</v>
      </c>
      <c r="AF54" s="18">
        <v>639171</v>
      </c>
      <c r="AG54" s="18">
        <v>739657</v>
      </c>
      <c r="AH54" s="18">
        <v>518195</v>
      </c>
      <c r="AI54" s="18">
        <v>341103</v>
      </c>
      <c r="AJ54" s="18">
        <v>46464923</v>
      </c>
      <c r="AK54" s="19">
        <v>41477386</v>
      </c>
      <c r="AL54" s="18">
        <v>38166487</v>
      </c>
      <c r="AM54" s="18">
        <v>1467179</v>
      </c>
      <c r="AN54" s="18">
        <v>1542516</v>
      </c>
      <c r="AO54" s="18">
        <v>6814550</v>
      </c>
      <c r="AP54" s="1">
        <v>7025785</v>
      </c>
      <c r="AQ54" s="18">
        <v>7776520</v>
      </c>
      <c r="AR54" s="19">
        <v>7476912</v>
      </c>
      <c r="AS54" s="18">
        <v>7601808</v>
      </c>
      <c r="AT54" s="18">
        <v>8073727</v>
      </c>
      <c r="AU54" s="18">
        <v>7309667</v>
      </c>
      <c r="AV54" s="18">
        <v>9267480</v>
      </c>
      <c r="AW54" s="61">
        <v>6884943</v>
      </c>
      <c r="AX54" s="1"/>
      <c r="AZ54" s="123"/>
      <c r="BA54" s="125"/>
      <c r="BB54" s="16" t="s">
        <v>37</v>
      </c>
      <c r="BC54" s="24"/>
      <c r="BD54" s="18"/>
      <c r="BE54" s="18"/>
      <c r="BF54" s="18"/>
      <c r="BG54" s="18"/>
      <c r="BH54" s="18"/>
      <c r="BI54" s="18"/>
      <c r="BJ54" s="18"/>
      <c r="BK54" s="19"/>
      <c r="BL54" s="18"/>
      <c r="BM54" s="18"/>
      <c r="BN54" s="18"/>
      <c r="BO54" s="18"/>
      <c r="BP54" s="18"/>
      <c r="BQ54" s="24"/>
      <c r="BR54" s="19">
        <v>3997</v>
      </c>
      <c r="BS54" s="18"/>
      <c r="BT54" s="18"/>
      <c r="BU54" s="18"/>
      <c r="BV54" s="18"/>
      <c r="BW54" s="61"/>
    </row>
    <row r="55" spans="1:75" ht="12">
      <c r="A55" s="138"/>
      <c r="B55" s="125"/>
      <c r="C55" s="20" t="s">
        <v>11</v>
      </c>
      <c r="D55" s="25">
        <v>24965144</v>
      </c>
      <c r="E55" s="25">
        <v>25727461</v>
      </c>
      <c r="F55" s="22">
        <v>21870962</v>
      </c>
      <c r="G55" s="22">
        <v>23458232</v>
      </c>
      <c r="H55" s="22">
        <v>22795318</v>
      </c>
      <c r="I55" s="22">
        <v>19415650</v>
      </c>
      <c r="J55" s="22">
        <v>25379232</v>
      </c>
      <c r="K55" s="22">
        <v>25397034</v>
      </c>
      <c r="L55" s="23">
        <v>24513402</v>
      </c>
      <c r="M55" s="22">
        <v>23869446</v>
      </c>
      <c r="N55" s="22">
        <v>25009728</v>
      </c>
      <c r="O55" s="22">
        <v>23616347</v>
      </c>
      <c r="P55" s="22">
        <v>24355337</v>
      </c>
      <c r="Q55" s="22">
        <v>23409429</v>
      </c>
      <c r="R55" s="22">
        <f aca="true" t="shared" si="21" ref="R55:X55">SUM(R48:R54)</f>
        <v>25598340</v>
      </c>
      <c r="S55" s="23">
        <f t="shared" si="21"/>
        <v>24898901</v>
      </c>
      <c r="T55" s="22">
        <f t="shared" si="21"/>
        <v>23423147</v>
      </c>
      <c r="U55" s="22">
        <f t="shared" si="21"/>
        <v>25025648</v>
      </c>
      <c r="V55" s="22">
        <f t="shared" si="21"/>
        <v>26719822</v>
      </c>
      <c r="W55" s="22">
        <f t="shared" si="21"/>
        <v>21245457</v>
      </c>
      <c r="X55" s="62">
        <f t="shared" si="21"/>
        <v>28964931</v>
      </c>
      <c r="Z55" s="123"/>
      <c r="AA55" s="125"/>
      <c r="AB55" s="20" t="s">
        <v>11</v>
      </c>
      <c r="AC55" s="25">
        <v>235022030</v>
      </c>
      <c r="AD55" s="25">
        <v>233217607</v>
      </c>
      <c r="AE55" s="22">
        <v>245354404</v>
      </c>
      <c r="AF55" s="22">
        <v>265081856</v>
      </c>
      <c r="AG55" s="22">
        <v>261328574</v>
      </c>
      <c r="AH55" s="22">
        <v>250257290</v>
      </c>
      <c r="AI55" s="22">
        <v>245448226</v>
      </c>
      <c r="AJ55" s="22">
        <v>250655796</v>
      </c>
      <c r="AK55" s="23">
        <v>237893461</v>
      </c>
      <c r="AL55" s="22">
        <v>234704854</v>
      </c>
      <c r="AM55" s="22">
        <v>233799511</v>
      </c>
      <c r="AN55" s="22">
        <v>230275430</v>
      </c>
      <c r="AO55" s="22">
        <v>214180819</v>
      </c>
      <c r="AP55" s="52">
        <v>225279257</v>
      </c>
      <c r="AQ55" s="22">
        <f aca="true" t="shared" si="22" ref="AQ55:AW55">SUM(AQ48:AQ54)</f>
        <v>230717646</v>
      </c>
      <c r="AR55" s="23">
        <f t="shared" si="22"/>
        <v>239503466</v>
      </c>
      <c r="AS55" s="22">
        <f t="shared" si="22"/>
        <v>253562433</v>
      </c>
      <c r="AT55" s="22">
        <f t="shared" si="22"/>
        <v>267099389</v>
      </c>
      <c r="AU55" s="22">
        <f t="shared" si="22"/>
        <v>279137876</v>
      </c>
      <c r="AV55" s="22">
        <f t="shared" si="22"/>
        <v>257843397</v>
      </c>
      <c r="AW55" s="62">
        <f t="shared" si="22"/>
        <v>279870658</v>
      </c>
      <c r="AX55" s="1"/>
      <c r="AZ55" s="123"/>
      <c r="BA55" s="125"/>
      <c r="BB55" s="16" t="s">
        <v>24</v>
      </c>
      <c r="BC55" s="24">
        <v>218227113</v>
      </c>
      <c r="BD55" s="18">
        <v>222988866</v>
      </c>
      <c r="BE55" s="18">
        <v>215626587</v>
      </c>
      <c r="BF55" s="18">
        <v>217881312</v>
      </c>
      <c r="BG55" s="18">
        <v>235966436</v>
      </c>
      <c r="BH55" s="18">
        <v>208567229</v>
      </c>
      <c r="BI55" s="18">
        <v>211571110</v>
      </c>
      <c r="BJ55" s="18">
        <v>211614082</v>
      </c>
      <c r="BK55" s="19">
        <v>208654608</v>
      </c>
      <c r="BL55" s="18">
        <v>205281268</v>
      </c>
      <c r="BM55" s="18">
        <v>194939085</v>
      </c>
      <c r="BN55" s="18">
        <v>178276801</v>
      </c>
      <c r="BO55" s="18">
        <v>168855636</v>
      </c>
      <c r="BP55" s="18">
        <v>155610673</v>
      </c>
      <c r="BQ55" s="24">
        <v>158745107</v>
      </c>
      <c r="BR55" s="19">
        <v>148366644</v>
      </c>
      <c r="BS55" s="18">
        <f>65320302+76646543</f>
        <v>141966845</v>
      </c>
      <c r="BT55" s="18">
        <f>65310126+76192673</f>
        <v>141502799</v>
      </c>
      <c r="BU55" s="18">
        <f>68796234+71114460</f>
        <v>139910694</v>
      </c>
      <c r="BV55" s="18">
        <f>58084210+66623205</f>
        <v>124707415</v>
      </c>
      <c r="BW55" s="61">
        <f>52363999+73189024</f>
        <v>125553023</v>
      </c>
    </row>
    <row r="56" spans="1:75" ht="12.75" thickBot="1">
      <c r="A56" s="140"/>
      <c r="B56" s="127"/>
      <c r="C56" s="35"/>
      <c r="D56" s="36">
        <v>-100</v>
      </c>
      <c r="E56" s="43">
        <v>103.05352534718004</v>
      </c>
      <c r="F56" s="39">
        <v>87.60599177797653</v>
      </c>
      <c r="G56" s="39">
        <v>93.96393627851695</v>
      </c>
      <c r="H56" s="39">
        <v>91.30857807189095</v>
      </c>
      <c r="I56" s="39">
        <v>77.77103148293477</v>
      </c>
      <c r="J56" s="39">
        <v>101.65866457649915</v>
      </c>
      <c r="K56" s="39">
        <v>101.72997199615592</v>
      </c>
      <c r="L56" s="44">
        <v>98.19050913545702</v>
      </c>
      <c r="M56" s="39">
        <v>95.61108880445472</v>
      </c>
      <c r="N56" s="39">
        <v>100.17858499033692</v>
      </c>
      <c r="O56" s="39">
        <v>94.59727931070616</v>
      </c>
      <c r="P56" s="39">
        <v>97.55736638250514</v>
      </c>
      <c r="Q56" s="39">
        <v>93.76845172613464</v>
      </c>
      <c r="R56" s="39">
        <f aca="true" t="shared" si="23" ref="R56:X56">R55/$D55*100</f>
        <v>102.53632023913019</v>
      </c>
      <c r="S56" s="44">
        <f t="shared" si="23"/>
        <v>99.73465804963912</v>
      </c>
      <c r="T56" s="39">
        <f t="shared" si="23"/>
        <v>93.82340033768682</v>
      </c>
      <c r="U56" s="39">
        <f t="shared" si="23"/>
        <v>100.24235389950084</v>
      </c>
      <c r="V56" s="39">
        <f t="shared" si="23"/>
        <v>107.02851143177865</v>
      </c>
      <c r="W56" s="39">
        <f t="shared" si="23"/>
        <v>85.10047849113147</v>
      </c>
      <c r="X56" s="64">
        <f t="shared" si="23"/>
        <v>116.02148579635671</v>
      </c>
      <c r="Z56" s="124"/>
      <c r="AA56" s="127"/>
      <c r="AB56" s="35"/>
      <c r="AC56" s="36">
        <v>-100</v>
      </c>
      <c r="AD56" s="36">
        <v>-99.23223239966057</v>
      </c>
      <c r="AE56" s="37">
        <v>-104.39634275986809</v>
      </c>
      <c r="AF56" s="37">
        <v>-112.79021630440347</v>
      </c>
      <c r="AG56" s="37">
        <v>-111.19322473727252</v>
      </c>
      <c r="AH56" s="37">
        <v>-106.48248166352745</v>
      </c>
      <c r="AI56" s="37">
        <v>-104.43626327285149</v>
      </c>
      <c r="AJ56" s="37">
        <v>-106.65204278935043</v>
      </c>
      <c r="AK56" s="38">
        <v>-101.22177099738268</v>
      </c>
      <c r="AL56" s="37">
        <v>-99.86504414075566</v>
      </c>
      <c r="AM56" s="39">
        <v>99.47982791230253</v>
      </c>
      <c r="AN56" s="39">
        <v>97.980359543316</v>
      </c>
      <c r="AO56" s="39">
        <v>91.13223088065403</v>
      </c>
      <c r="AP56" s="56">
        <v>95.85452776490783</v>
      </c>
      <c r="AQ56" s="39">
        <f aca="true" t="shared" si="24" ref="AQ56:AW56">AQ55/$AC55*100</f>
        <v>98.16851892565136</v>
      </c>
      <c r="AR56" s="44">
        <f t="shared" si="24"/>
        <v>101.90681528876252</v>
      </c>
      <c r="AS56" s="39">
        <f t="shared" si="24"/>
        <v>107.88879365904549</v>
      </c>
      <c r="AT56" s="39">
        <f t="shared" si="24"/>
        <v>113.6486605106764</v>
      </c>
      <c r="AU56" s="39">
        <f t="shared" si="24"/>
        <v>118.77094074968207</v>
      </c>
      <c r="AV56" s="39">
        <f t="shared" si="24"/>
        <v>109.71030971011527</v>
      </c>
      <c r="AW56" s="64">
        <f t="shared" si="24"/>
        <v>119.08273364841587</v>
      </c>
      <c r="AX56" s="54"/>
      <c r="AZ56" s="123"/>
      <c r="BA56" s="125"/>
      <c r="BB56" s="16" t="s">
        <v>38</v>
      </c>
      <c r="BC56" s="24">
        <v>417025665</v>
      </c>
      <c r="BD56" s="18">
        <v>447850092</v>
      </c>
      <c r="BE56" s="18">
        <v>448431799</v>
      </c>
      <c r="BF56" s="18">
        <v>453338321</v>
      </c>
      <c r="BG56" s="18">
        <v>467656772</v>
      </c>
      <c r="BH56" s="18">
        <v>482598103</v>
      </c>
      <c r="BI56" s="18">
        <v>497291244</v>
      </c>
      <c r="BJ56" s="18">
        <v>494319844</v>
      </c>
      <c r="BK56" s="19">
        <v>463066599</v>
      </c>
      <c r="BL56" s="18">
        <v>448686530</v>
      </c>
      <c r="BM56" s="18">
        <v>446219783</v>
      </c>
      <c r="BN56" s="18">
        <v>458766849</v>
      </c>
      <c r="BO56" s="18">
        <v>435686451</v>
      </c>
      <c r="BP56" s="18">
        <v>434188290</v>
      </c>
      <c r="BQ56" s="24">
        <v>434761029</v>
      </c>
      <c r="BR56" s="19">
        <v>435502279</v>
      </c>
      <c r="BS56" s="18">
        <v>422262965</v>
      </c>
      <c r="BT56" s="18">
        <v>408087046</v>
      </c>
      <c r="BU56" s="18">
        <v>372221781</v>
      </c>
      <c r="BV56" s="18">
        <v>362465416</v>
      </c>
      <c r="BW56" s="61">
        <v>350327106</v>
      </c>
    </row>
    <row r="57" spans="1:75" ht="12" customHeight="1">
      <c r="A57" s="139" t="s">
        <v>16</v>
      </c>
      <c r="B57" s="135" t="s">
        <v>20</v>
      </c>
      <c r="C57" s="12" t="s">
        <v>22</v>
      </c>
      <c r="D57" s="40">
        <v>5626</v>
      </c>
      <c r="E57" s="14">
        <v>5747</v>
      </c>
      <c r="F57" s="14">
        <v>5880</v>
      </c>
      <c r="G57" s="14">
        <v>5955</v>
      </c>
      <c r="H57" s="14">
        <v>5854</v>
      </c>
      <c r="I57" s="14">
        <v>7606</v>
      </c>
      <c r="J57" s="14">
        <v>7141</v>
      </c>
      <c r="K57" s="14">
        <v>7003</v>
      </c>
      <c r="L57" s="15">
        <v>6284</v>
      </c>
      <c r="M57" s="14">
        <v>6404</v>
      </c>
      <c r="N57" s="14">
        <v>6846</v>
      </c>
      <c r="O57" s="14">
        <v>7115</v>
      </c>
      <c r="P57" s="14">
        <v>6561</v>
      </c>
      <c r="Q57" s="14">
        <v>6758</v>
      </c>
      <c r="R57" s="14">
        <v>6682</v>
      </c>
      <c r="S57" s="15">
        <v>6485</v>
      </c>
      <c r="T57" s="14">
        <v>6599</v>
      </c>
      <c r="U57" s="14">
        <v>6317</v>
      </c>
      <c r="V57" s="14">
        <v>6039</v>
      </c>
      <c r="W57" s="14">
        <v>5391</v>
      </c>
      <c r="X57" s="60">
        <v>5640</v>
      </c>
      <c r="Z57" s="137" t="s">
        <v>33</v>
      </c>
      <c r="AA57" s="135" t="s">
        <v>20</v>
      </c>
      <c r="AB57" s="12" t="s">
        <v>22</v>
      </c>
      <c r="AC57" s="13">
        <v>2138</v>
      </c>
      <c r="AD57" s="14">
        <v>1981</v>
      </c>
      <c r="AE57" s="14">
        <v>1848</v>
      </c>
      <c r="AF57" s="14">
        <v>1866</v>
      </c>
      <c r="AG57" s="14">
        <v>1962</v>
      </c>
      <c r="AH57" s="14">
        <v>2251</v>
      </c>
      <c r="AI57" s="14">
        <v>2257</v>
      </c>
      <c r="AJ57" s="14">
        <v>2358</v>
      </c>
      <c r="AK57" s="15">
        <v>2201</v>
      </c>
      <c r="AL57" s="14">
        <v>2527</v>
      </c>
      <c r="AM57" s="14">
        <v>2524</v>
      </c>
      <c r="AN57" s="14">
        <v>2743</v>
      </c>
      <c r="AO57" s="14">
        <v>2592</v>
      </c>
      <c r="AP57" s="55">
        <v>2537</v>
      </c>
      <c r="AQ57" s="14">
        <v>2547</v>
      </c>
      <c r="AR57" s="15">
        <v>2543</v>
      </c>
      <c r="AS57" s="14">
        <v>2541</v>
      </c>
      <c r="AT57" s="14">
        <v>2615</v>
      </c>
      <c r="AU57" s="14">
        <v>2524</v>
      </c>
      <c r="AV57" s="14">
        <v>2473</v>
      </c>
      <c r="AW57" s="60">
        <v>2663</v>
      </c>
      <c r="AX57" s="1"/>
      <c r="AZ57" s="123"/>
      <c r="BA57" s="125"/>
      <c r="BB57" s="16" t="s">
        <v>28</v>
      </c>
      <c r="BC57" s="24">
        <v>24424293</v>
      </c>
      <c r="BD57" s="18">
        <v>23766941</v>
      </c>
      <c r="BE57" s="18">
        <v>21935034</v>
      </c>
      <c r="BF57" s="18">
        <v>20709914</v>
      </c>
      <c r="BG57" s="18">
        <v>20578652</v>
      </c>
      <c r="BH57" s="18">
        <v>19835678</v>
      </c>
      <c r="BI57" s="18">
        <v>19103027</v>
      </c>
      <c r="BJ57" s="18">
        <v>19947787</v>
      </c>
      <c r="BK57" s="19">
        <v>19560737</v>
      </c>
      <c r="BL57" s="18">
        <v>17595906</v>
      </c>
      <c r="BM57" s="18">
        <v>18451104</v>
      </c>
      <c r="BN57" s="18">
        <v>16740836</v>
      </c>
      <c r="BO57" s="18">
        <v>16029617</v>
      </c>
      <c r="BP57" s="18">
        <v>15365813</v>
      </c>
      <c r="BQ57" s="24">
        <v>13789031</v>
      </c>
      <c r="BR57" s="19">
        <v>12833312</v>
      </c>
      <c r="BS57" s="18">
        <v>12524009</v>
      </c>
      <c r="BT57" s="18">
        <v>11866427</v>
      </c>
      <c r="BU57" s="18">
        <v>11045942</v>
      </c>
      <c r="BV57" s="18">
        <v>11141350</v>
      </c>
      <c r="BW57" s="61">
        <v>9786227</v>
      </c>
    </row>
    <row r="58" spans="1:75" ht="12">
      <c r="A58" s="138"/>
      <c r="B58" s="125"/>
      <c r="C58" s="16" t="s">
        <v>37</v>
      </c>
      <c r="D58" s="24">
        <v>175</v>
      </c>
      <c r="E58" s="18">
        <v>127</v>
      </c>
      <c r="F58" s="18">
        <v>127</v>
      </c>
      <c r="G58" s="18">
        <v>77</v>
      </c>
      <c r="H58" s="18">
        <v>53</v>
      </c>
      <c r="I58" s="18">
        <v>94</v>
      </c>
      <c r="J58" s="18">
        <v>81</v>
      </c>
      <c r="K58" s="18">
        <v>77</v>
      </c>
      <c r="L58" s="19">
        <v>79</v>
      </c>
      <c r="M58" s="18">
        <v>102</v>
      </c>
      <c r="N58" s="18">
        <v>104</v>
      </c>
      <c r="O58" s="18">
        <v>103</v>
      </c>
      <c r="P58" s="18">
        <v>211</v>
      </c>
      <c r="Q58" s="18">
        <v>252</v>
      </c>
      <c r="R58" s="18">
        <v>254</v>
      </c>
      <c r="S58" s="19">
        <v>251</v>
      </c>
      <c r="T58" s="18">
        <v>253</v>
      </c>
      <c r="U58" s="18">
        <v>403</v>
      </c>
      <c r="V58" s="18">
        <v>421</v>
      </c>
      <c r="W58" s="18">
        <v>270</v>
      </c>
      <c r="X58" s="61">
        <v>250</v>
      </c>
      <c r="Z58" s="123"/>
      <c r="AA58" s="125"/>
      <c r="AB58" s="16" t="s">
        <v>37</v>
      </c>
      <c r="AC58" s="24"/>
      <c r="AD58" s="18"/>
      <c r="AE58" s="18"/>
      <c r="AF58" s="18"/>
      <c r="AG58" s="18"/>
      <c r="AH58" s="18"/>
      <c r="AI58" s="18"/>
      <c r="AJ58" s="18"/>
      <c r="AK58" s="19"/>
      <c r="AL58" s="18"/>
      <c r="AM58" s="18"/>
      <c r="AN58" s="18"/>
      <c r="AO58" s="18"/>
      <c r="AP58" s="1"/>
      <c r="AQ58" s="18"/>
      <c r="AR58" s="19"/>
      <c r="AS58" s="18"/>
      <c r="AT58" s="18"/>
      <c r="AU58" s="18"/>
      <c r="AV58" s="18"/>
      <c r="AW58" s="61"/>
      <c r="AX58" s="1"/>
      <c r="AZ58" s="123"/>
      <c r="BA58" s="125"/>
      <c r="BB58" s="16" t="s">
        <v>42</v>
      </c>
      <c r="BC58" s="24">
        <v>4945532</v>
      </c>
      <c r="BD58" s="18">
        <v>5284783</v>
      </c>
      <c r="BE58" s="18">
        <v>4675699</v>
      </c>
      <c r="BF58" s="18">
        <v>4585402</v>
      </c>
      <c r="BG58" s="18">
        <v>4114462</v>
      </c>
      <c r="BH58" s="18">
        <v>4137434</v>
      </c>
      <c r="BI58" s="18">
        <v>3967709</v>
      </c>
      <c r="BJ58" s="18">
        <v>4203749</v>
      </c>
      <c r="BK58" s="19">
        <v>4023742</v>
      </c>
      <c r="BL58" s="18">
        <v>3033111</v>
      </c>
      <c r="BM58" s="18">
        <v>3041903</v>
      </c>
      <c r="BN58" s="18">
        <v>2972009</v>
      </c>
      <c r="BO58" s="18">
        <v>2870838</v>
      </c>
      <c r="BP58" s="18">
        <v>2252353</v>
      </c>
      <c r="BQ58" s="24">
        <v>2112313</v>
      </c>
      <c r="BR58" s="19">
        <v>1882485</v>
      </c>
      <c r="BS58" s="18">
        <v>1612712</v>
      </c>
      <c r="BT58" s="18">
        <v>1532264</v>
      </c>
      <c r="BU58" s="18">
        <v>1159254</v>
      </c>
      <c r="BV58" s="18">
        <v>910552</v>
      </c>
      <c r="BW58" s="61">
        <v>982373</v>
      </c>
    </row>
    <row r="59" spans="1:75" ht="12">
      <c r="A59" s="138"/>
      <c r="B59" s="125"/>
      <c r="C59" s="16" t="s">
        <v>24</v>
      </c>
      <c r="D59" s="24">
        <v>61057</v>
      </c>
      <c r="E59" s="18">
        <v>57887</v>
      </c>
      <c r="F59" s="18">
        <v>54045</v>
      </c>
      <c r="G59" s="18">
        <v>52758</v>
      </c>
      <c r="H59" s="18">
        <v>52459</v>
      </c>
      <c r="I59" s="18">
        <v>53408</v>
      </c>
      <c r="J59" s="18">
        <v>48424</v>
      </c>
      <c r="K59" s="18">
        <v>44754</v>
      </c>
      <c r="L59" s="19">
        <v>35217</v>
      </c>
      <c r="M59" s="18">
        <v>30907</v>
      </c>
      <c r="N59" s="18">
        <v>33107</v>
      </c>
      <c r="O59" s="18">
        <v>28659</v>
      </c>
      <c r="P59" s="18">
        <v>25072</v>
      </c>
      <c r="Q59" s="18">
        <v>23593</v>
      </c>
      <c r="R59" s="18">
        <v>23697</v>
      </c>
      <c r="S59" s="19">
        <v>22593</v>
      </c>
      <c r="T59" s="18">
        <v>21348</v>
      </c>
      <c r="U59" s="18">
        <v>21400</v>
      </c>
      <c r="V59" s="18">
        <v>21205</v>
      </c>
      <c r="W59" s="18">
        <v>16046</v>
      </c>
      <c r="X59" s="61">
        <v>16373</v>
      </c>
      <c r="Z59" s="123"/>
      <c r="AA59" s="125"/>
      <c r="AB59" s="16" t="s">
        <v>24</v>
      </c>
      <c r="AC59" s="24">
        <v>53113</v>
      </c>
      <c r="AD59" s="18">
        <v>51612</v>
      </c>
      <c r="AE59" s="18">
        <v>50246</v>
      </c>
      <c r="AF59" s="18">
        <v>50567</v>
      </c>
      <c r="AG59" s="18">
        <v>48782</v>
      </c>
      <c r="AH59" s="18">
        <v>47766</v>
      </c>
      <c r="AI59" s="18">
        <v>47168</v>
      </c>
      <c r="AJ59" s="18">
        <v>44907</v>
      </c>
      <c r="AK59" s="19">
        <v>39732</v>
      </c>
      <c r="AL59" s="18">
        <v>37561</v>
      </c>
      <c r="AM59" s="18">
        <v>35903</v>
      </c>
      <c r="AN59" s="18">
        <v>35287</v>
      </c>
      <c r="AO59" s="18">
        <v>33295</v>
      </c>
      <c r="AP59" s="1">
        <v>33926</v>
      </c>
      <c r="AQ59" s="18">
        <v>32540</v>
      </c>
      <c r="AR59" s="19">
        <v>31150</v>
      </c>
      <c r="AS59" s="18">
        <v>29297</v>
      </c>
      <c r="AT59" s="18">
        <v>28523</v>
      </c>
      <c r="AU59" s="18">
        <v>26729</v>
      </c>
      <c r="AV59" s="18">
        <v>23242</v>
      </c>
      <c r="AW59" s="61">
        <v>23402</v>
      </c>
      <c r="AX59" s="1"/>
      <c r="AZ59" s="123"/>
      <c r="BA59" s="125"/>
      <c r="BB59" s="16" t="s">
        <v>26</v>
      </c>
      <c r="BC59" s="24">
        <v>24665613</v>
      </c>
      <c r="BD59" s="18">
        <v>20548034</v>
      </c>
      <c r="BE59" s="18">
        <v>16883791</v>
      </c>
      <c r="BF59" s="18">
        <v>14768776</v>
      </c>
      <c r="BG59" s="18">
        <v>14350509</v>
      </c>
      <c r="BH59" s="18">
        <v>15289571</v>
      </c>
      <c r="BI59" s="18">
        <v>15565209</v>
      </c>
      <c r="BJ59" s="18">
        <v>14592383</v>
      </c>
      <c r="BK59" s="19">
        <v>13288758</v>
      </c>
      <c r="BL59" s="18">
        <v>12131016</v>
      </c>
      <c r="BM59" s="18">
        <v>14571458</v>
      </c>
      <c r="BN59" s="18">
        <v>14534871</v>
      </c>
      <c r="BO59" s="18">
        <v>14808843</v>
      </c>
      <c r="BP59" s="18">
        <v>15736005</v>
      </c>
      <c r="BQ59" s="24">
        <v>17741455</v>
      </c>
      <c r="BR59" s="19">
        <v>14160790</v>
      </c>
      <c r="BS59" s="18">
        <v>15458703</v>
      </c>
      <c r="BT59" s="18">
        <v>16183570</v>
      </c>
      <c r="BU59" s="18">
        <v>21436501</v>
      </c>
      <c r="BV59" s="18">
        <v>16362980</v>
      </c>
      <c r="BW59" s="61">
        <v>15588334</v>
      </c>
    </row>
    <row r="60" spans="1:75" ht="12">
      <c r="A60" s="138"/>
      <c r="B60" s="125"/>
      <c r="C60" s="16" t="s">
        <v>38</v>
      </c>
      <c r="D60" s="24">
        <v>6226</v>
      </c>
      <c r="E60" s="18">
        <v>6243</v>
      </c>
      <c r="F60" s="18">
        <v>7052</v>
      </c>
      <c r="G60" s="18">
        <v>7137</v>
      </c>
      <c r="H60" s="18">
        <v>5812</v>
      </c>
      <c r="I60" s="18">
        <v>8157</v>
      </c>
      <c r="J60" s="18">
        <v>6994</v>
      </c>
      <c r="K60" s="18">
        <v>6959</v>
      </c>
      <c r="L60" s="19">
        <v>4725</v>
      </c>
      <c r="M60" s="18">
        <v>3616</v>
      </c>
      <c r="N60" s="18">
        <v>3776</v>
      </c>
      <c r="O60" s="18">
        <v>3726</v>
      </c>
      <c r="P60" s="18">
        <v>3376</v>
      </c>
      <c r="Q60" s="18">
        <v>3501</v>
      </c>
      <c r="R60" s="18">
        <v>3407</v>
      </c>
      <c r="S60" s="19">
        <v>3226</v>
      </c>
      <c r="T60" s="18">
        <v>3095</v>
      </c>
      <c r="U60" s="18">
        <v>3083</v>
      </c>
      <c r="V60" s="18">
        <v>3038</v>
      </c>
      <c r="W60" s="18">
        <v>2967</v>
      </c>
      <c r="X60" s="61">
        <v>2762</v>
      </c>
      <c r="Z60" s="123"/>
      <c r="AA60" s="125"/>
      <c r="AB60" s="16" t="s">
        <v>38</v>
      </c>
      <c r="AC60" s="24">
        <v>8685</v>
      </c>
      <c r="AD60" s="18">
        <v>8596</v>
      </c>
      <c r="AE60" s="18">
        <v>8740</v>
      </c>
      <c r="AF60" s="18">
        <v>8905</v>
      </c>
      <c r="AG60" s="18">
        <v>8739</v>
      </c>
      <c r="AH60" s="18">
        <v>8189</v>
      </c>
      <c r="AI60" s="18">
        <v>8190</v>
      </c>
      <c r="AJ60" s="18">
        <v>7525</v>
      </c>
      <c r="AK60" s="19">
        <v>328</v>
      </c>
      <c r="AL60" s="18">
        <v>331</v>
      </c>
      <c r="AM60" s="18">
        <v>328</v>
      </c>
      <c r="AN60" s="18">
        <v>336</v>
      </c>
      <c r="AO60" s="18">
        <v>293</v>
      </c>
      <c r="AP60" s="1">
        <v>324</v>
      </c>
      <c r="AQ60" s="18">
        <v>314</v>
      </c>
      <c r="AR60" s="19">
        <v>135</v>
      </c>
      <c r="AS60" s="18"/>
      <c r="AT60" s="18"/>
      <c r="AU60" s="18"/>
      <c r="AV60" s="18"/>
      <c r="AW60" s="61"/>
      <c r="AX60" s="1"/>
      <c r="AZ60" s="123"/>
      <c r="BA60" s="125"/>
      <c r="BB60" s="16" t="s">
        <v>43</v>
      </c>
      <c r="BC60" s="24">
        <v>4769232</v>
      </c>
      <c r="BD60" s="18">
        <v>5396817</v>
      </c>
      <c r="BE60" s="18">
        <v>4689587</v>
      </c>
      <c r="BF60" s="18">
        <v>4618813</v>
      </c>
      <c r="BG60" s="18">
        <v>4593049</v>
      </c>
      <c r="BH60" s="18">
        <v>4594205</v>
      </c>
      <c r="BI60" s="18">
        <v>4210893</v>
      </c>
      <c r="BJ60" s="18">
        <v>4143564</v>
      </c>
      <c r="BK60" s="19">
        <v>4273404</v>
      </c>
      <c r="BL60" s="18">
        <v>4351300</v>
      </c>
      <c r="BM60" s="18">
        <v>4442085</v>
      </c>
      <c r="BN60" s="18">
        <v>4343166</v>
      </c>
      <c r="BO60" s="18">
        <v>4238102</v>
      </c>
      <c r="BP60" s="18">
        <v>4478572</v>
      </c>
      <c r="BQ60" s="24">
        <v>4486618</v>
      </c>
      <c r="BR60" s="19">
        <v>4417096</v>
      </c>
      <c r="BS60" s="18">
        <v>4421326</v>
      </c>
      <c r="BT60" s="18">
        <v>4482412</v>
      </c>
      <c r="BU60" s="18">
        <v>4544446</v>
      </c>
      <c r="BV60" s="18">
        <v>1129064</v>
      </c>
      <c r="BW60" s="61"/>
    </row>
    <row r="61" spans="1:75" ht="12" customHeight="1">
      <c r="A61" s="138"/>
      <c r="B61" s="125"/>
      <c r="C61" s="16" t="s">
        <v>28</v>
      </c>
      <c r="D61" s="24"/>
      <c r="E61" s="18"/>
      <c r="F61" s="18"/>
      <c r="G61" s="18"/>
      <c r="H61" s="18"/>
      <c r="I61" s="18"/>
      <c r="J61" s="18"/>
      <c r="K61" s="18"/>
      <c r="L61" s="19"/>
      <c r="M61" s="18"/>
      <c r="N61" s="18"/>
      <c r="O61" s="18"/>
      <c r="P61" s="18"/>
      <c r="Q61" s="18"/>
      <c r="R61" s="18"/>
      <c r="S61" s="19"/>
      <c r="T61" s="18"/>
      <c r="U61" s="18"/>
      <c r="V61" s="18"/>
      <c r="W61" s="18"/>
      <c r="X61" s="61"/>
      <c r="Z61" s="123"/>
      <c r="AA61" s="125"/>
      <c r="AB61" s="16" t="s">
        <v>28</v>
      </c>
      <c r="AC61" s="24"/>
      <c r="AD61" s="18"/>
      <c r="AE61" s="18"/>
      <c r="AF61" s="18"/>
      <c r="AG61" s="18"/>
      <c r="AH61" s="18"/>
      <c r="AI61" s="18"/>
      <c r="AJ61" s="18"/>
      <c r="AK61" s="19"/>
      <c r="AL61" s="18"/>
      <c r="AM61" s="18"/>
      <c r="AN61" s="18"/>
      <c r="AO61" s="18"/>
      <c r="AP61" s="1"/>
      <c r="AQ61" s="18"/>
      <c r="AR61" s="19"/>
      <c r="AS61" s="18"/>
      <c r="AT61" s="18"/>
      <c r="AU61" s="18"/>
      <c r="AV61" s="18"/>
      <c r="AW61" s="61"/>
      <c r="AX61" s="1"/>
      <c r="AZ61" s="123"/>
      <c r="BA61" s="125"/>
      <c r="BB61" s="20" t="s">
        <v>11</v>
      </c>
      <c r="BC61" s="25">
        <v>727460375</v>
      </c>
      <c r="BD61" s="22">
        <v>761257693</v>
      </c>
      <c r="BE61" s="22">
        <v>753547020</v>
      </c>
      <c r="BF61" s="22">
        <v>760291243</v>
      </c>
      <c r="BG61" s="22">
        <v>794215111</v>
      </c>
      <c r="BH61" s="22">
        <v>780992818</v>
      </c>
      <c r="BI61" s="22">
        <v>796197328</v>
      </c>
      <c r="BJ61" s="22">
        <v>795317935</v>
      </c>
      <c r="BK61" s="23">
        <f>SUM(BK53:BK60)</f>
        <v>755540938</v>
      </c>
      <c r="BL61" s="22">
        <v>737083777</v>
      </c>
      <c r="BM61" s="22">
        <v>733271907</v>
      </c>
      <c r="BN61" s="22">
        <v>728568749</v>
      </c>
      <c r="BO61" s="22">
        <v>697227717</v>
      </c>
      <c r="BP61" s="22">
        <v>683198809</v>
      </c>
      <c r="BQ61" s="25">
        <v>686467997</v>
      </c>
      <c r="BR61" s="23">
        <v>671731246</v>
      </c>
      <c r="BS61" s="22">
        <f>SUM(BS53:BS60)</f>
        <v>652615275</v>
      </c>
      <c r="BT61" s="22">
        <f>SUM(BT53:BT60)</f>
        <v>638493133</v>
      </c>
      <c r="BU61" s="22">
        <f>SUM(BU53:BU60)</f>
        <v>607083410</v>
      </c>
      <c r="BV61" s="22">
        <f>SUM(BV53:BV60)</f>
        <v>564806132</v>
      </c>
      <c r="BW61" s="62">
        <f>SUM(BW53:BW60)</f>
        <v>555698154</v>
      </c>
    </row>
    <row r="62" spans="1:75" ht="12.75" thickBot="1">
      <c r="A62" s="138"/>
      <c r="B62" s="125"/>
      <c r="C62" s="16" t="s">
        <v>42</v>
      </c>
      <c r="D62" s="24"/>
      <c r="E62" s="18"/>
      <c r="F62" s="18"/>
      <c r="G62" s="18"/>
      <c r="H62" s="18"/>
      <c r="I62" s="18"/>
      <c r="J62" s="18">
        <v>1</v>
      </c>
      <c r="K62" s="18"/>
      <c r="L62" s="19"/>
      <c r="M62" s="18"/>
      <c r="N62" s="18"/>
      <c r="O62" s="18"/>
      <c r="P62" s="18"/>
      <c r="Q62" s="18"/>
      <c r="R62" s="18"/>
      <c r="S62" s="19"/>
      <c r="T62" s="18"/>
      <c r="U62" s="18"/>
      <c r="V62" s="18"/>
      <c r="W62" s="18"/>
      <c r="X62" s="61"/>
      <c r="Z62" s="123"/>
      <c r="AA62" s="125"/>
      <c r="AB62" s="16" t="s">
        <v>42</v>
      </c>
      <c r="AC62" s="24"/>
      <c r="AD62" s="18"/>
      <c r="AE62" s="18"/>
      <c r="AF62" s="18"/>
      <c r="AG62" s="18"/>
      <c r="AH62" s="18"/>
      <c r="AI62" s="18"/>
      <c r="AJ62" s="18"/>
      <c r="AK62" s="19"/>
      <c r="AL62" s="18"/>
      <c r="AM62" s="18"/>
      <c r="AN62" s="18"/>
      <c r="AO62" s="18"/>
      <c r="AP62" s="1">
        <v>2</v>
      </c>
      <c r="AQ62" s="18"/>
      <c r="AR62" s="19"/>
      <c r="AS62" s="18">
        <v>1</v>
      </c>
      <c r="AT62" s="18">
        <v>1</v>
      </c>
      <c r="AU62" s="18"/>
      <c r="AV62" s="18">
        <v>1</v>
      </c>
      <c r="AW62" s="61"/>
      <c r="AX62" s="1"/>
      <c r="AZ62" s="124"/>
      <c r="BA62" s="127"/>
      <c r="BB62" s="35"/>
      <c r="BC62" s="36">
        <v>-100</v>
      </c>
      <c r="BD62" s="37">
        <v>-104.64593250182183</v>
      </c>
      <c r="BE62" s="37">
        <v>-103.58598844644975</v>
      </c>
      <c r="BF62" s="37">
        <v>-104.51307990486767</v>
      </c>
      <c r="BG62" s="37">
        <v>-109.17640854321446</v>
      </c>
      <c r="BH62" s="37">
        <v>-107.35881222396478</v>
      </c>
      <c r="BI62" s="37">
        <v>-109.44889307544759</v>
      </c>
      <c r="BJ62" s="37">
        <v>-109.328007728256</v>
      </c>
      <c r="BK62" s="39">
        <f aca="true" t="shared" si="25" ref="BK62:BR62">BK61/$BC61*100</f>
        <v>103.86008145117182</v>
      </c>
      <c r="BL62" s="37">
        <v>-101.32287645220539</v>
      </c>
      <c r="BM62" s="39">
        <f t="shared" si="25"/>
        <v>100.79887952659965</v>
      </c>
      <c r="BN62" s="39">
        <f t="shared" si="25"/>
        <v>100.15236211319414</v>
      </c>
      <c r="BO62" s="39">
        <f t="shared" si="25"/>
        <v>95.84408181682747</v>
      </c>
      <c r="BP62" s="39">
        <f t="shared" si="25"/>
        <v>93.9156045440963</v>
      </c>
      <c r="BQ62" s="43">
        <f t="shared" si="25"/>
        <v>94.36500194254566</v>
      </c>
      <c r="BR62" s="44">
        <f t="shared" si="25"/>
        <v>92.33922136308799</v>
      </c>
      <c r="BS62" s="39">
        <f>+BS61/$BC61*100</f>
        <v>89.71145335579274</v>
      </c>
      <c r="BT62" s="39">
        <f>+BT61/$BC61*100</f>
        <v>87.77015971488481</v>
      </c>
      <c r="BU62" s="39">
        <f>+BU61/$BC61*100</f>
        <v>83.45243684235035</v>
      </c>
      <c r="BV62" s="39">
        <f>+BV61/$BC61*100</f>
        <v>77.64081060772554</v>
      </c>
      <c r="BW62" s="64">
        <f>+BW61/$BC61*100</f>
        <v>76.38878667446319</v>
      </c>
    </row>
    <row r="63" spans="1:75" ht="12">
      <c r="A63" s="138"/>
      <c r="B63" s="125"/>
      <c r="C63" s="16" t="s">
        <v>26</v>
      </c>
      <c r="D63" s="24">
        <v>799</v>
      </c>
      <c r="E63" s="18">
        <v>686</v>
      </c>
      <c r="F63" s="18">
        <v>802</v>
      </c>
      <c r="G63" s="18">
        <v>1437</v>
      </c>
      <c r="H63" s="18">
        <v>1416</v>
      </c>
      <c r="I63" s="18">
        <v>2114</v>
      </c>
      <c r="J63" s="18">
        <v>1425</v>
      </c>
      <c r="K63" s="18">
        <v>1560</v>
      </c>
      <c r="L63" s="19">
        <v>1105</v>
      </c>
      <c r="M63" s="18">
        <v>984</v>
      </c>
      <c r="N63" s="18">
        <v>1107</v>
      </c>
      <c r="O63" s="18">
        <v>1095</v>
      </c>
      <c r="P63" s="18">
        <v>774</v>
      </c>
      <c r="Q63" s="18">
        <v>134</v>
      </c>
      <c r="R63" s="18">
        <v>116</v>
      </c>
      <c r="S63" s="19">
        <v>140</v>
      </c>
      <c r="T63" s="18">
        <v>635</v>
      </c>
      <c r="U63" s="18">
        <v>601</v>
      </c>
      <c r="V63" s="18">
        <v>609</v>
      </c>
      <c r="W63" s="18">
        <v>630</v>
      </c>
      <c r="X63" s="61">
        <v>450</v>
      </c>
      <c r="Z63" s="123"/>
      <c r="AA63" s="125"/>
      <c r="AB63" s="16" t="s">
        <v>26</v>
      </c>
      <c r="AC63" s="24">
        <v>48</v>
      </c>
      <c r="AD63" s="18">
        <v>59</v>
      </c>
      <c r="AE63" s="18">
        <v>52</v>
      </c>
      <c r="AF63" s="18">
        <v>41</v>
      </c>
      <c r="AG63" s="18">
        <v>46</v>
      </c>
      <c r="AH63" s="18">
        <v>35</v>
      </c>
      <c r="AI63" s="18">
        <v>35</v>
      </c>
      <c r="AJ63" s="18">
        <v>43</v>
      </c>
      <c r="AK63" s="19">
        <v>29</v>
      </c>
      <c r="AL63" s="18">
        <v>28</v>
      </c>
      <c r="AM63" s="18">
        <v>272</v>
      </c>
      <c r="AN63" s="18">
        <v>394</v>
      </c>
      <c r="AO63" s="18">
        <v>449</v>
      </c>
      <c r="AP63" s="1">
        <v>455</v>
      </c>
      <c r="AQ63" s="18">
        <v>633</v>
      </c>
      <c r="AR63" s="19">
        <v>714</v>
      </c>
      <c r="AS63" s="18">
        <v>774</v>
      </c>
      <c r="AT63" s="18">
        <v>967</v>
      </c>
      <c r="AU63" s="18">
        <v>1217</v>
      </c>
      <c r="AV63" s="18">
        <v>1488</v>
      </c>
      <c r="AW63" s="61">
        <v>904</v>
      </c>
      <c r="AX63" s="1"/>
      <c r="AZ63" s="134" t="s">
        <v>41</v>
      </c>
      <c r="BA63" s="126" t="s">
        <v>20</v>
      </c>
      <c r="BB63" s="20" t="s">
        <v>22</v>
      </c>
      <c r="BC63" s="21">
        <v>95491</v>
      </c>
      <c r="BD63" s="22">
        <v>98449</v>
      </c>
      <c r="BE63" s="22">
        <v>101934</v>
      </c>
      <c r="BF63" s="22">
        <v>102639</v>
      </c>
      <c r="BG63" s="22">
        <v>106172</v>
      </c>
      <c r="BH63" s="22">
        <v>108995</v>
      </c>
      <c r="BI63" s="22">
        <v>116462</v>
      </c>
      <c r="BJ63" s="22">
        <v>119977</v>
      </c>
      <c r="BK63" s="23">
        <v>115373</v>
      </c>
      <c r="BL63" s="22">
        <v>116487</v>
      </c>
      <c r="BM63" s="22">
        <v>122849</v>
      </c>
      <c r="BN63" s="22">
        <v>123327</v>
      </c>
      <c r="BO63" s="22">
        <v>121999</v>
      </c>
      <c r="BP63" s="22">
        <v>126713</v>
      </c>
      <c r="BQ63" s="25">
        <v>128537</v>
      </c>
      <c r="BR63" s="23">
        <v>128857</v>
      </c>
      <c r="BS63" s="22">
        <f>+BS3+BS23+BS43</f>
        <v>128580</v>
      </c>
      <c r="BT63" s="22">
        <f>+BT3+BT23+BT43</f>
        <v>125177</v>
      </c>
      <c r="BU63" s="22">
        <f>+BU3+BU23+BU43</f>
        <v>122984</v>
      </c>
      <c r="BV63" s="22">
        <f>+BV3+BV23+BV43</f>
        <v>105607</v>
      </c>
      <c r="BW63" s="62">
        <f>+BW3+BW23+BW43</f>
        <v>110942</v>
      </c>
    </row>
    <row r="64" spans="1:75" ht="12">
      <c r="A64" s="138"/>
      <c r="B64" s="125"/>
      <c r="C64" s="20" t="s">
        <v>11</v>
      </c>
      <c r="D64" s="25">
        <v>73883</v>
      </c>
      <c r="E64" s="25">
        <v>70690</v>
      </c>
      <c r="F64" s="22">
        <v>67906</v>
      </c>
      <c r="G64" s="22">
        <v>67364</v>
      </c>
      <c r="H64" s="22">
        <v>65594</v>
      </c>
      <c r="I64" s="22">
        <v>71379</v>
      </c>
      <c r="J64" s="22">
        <v>64066</v>
      </c>
      <c r="K64" s="22">
        <v>60353</v>
      </c>
      <c r="L64" s="23">
        <v>47410</v>
      </c>
      <c r="M64" s="22">
        <v>42013</v>
      </c>
      <c r="N64" s="22">
        <v>44940</v>
      </c>
      <c r="O64" s="22">
        <v>40698</v>
      </c>
      <c r="P64" s="22">
        <v>35994</v>
      </c>
      <c r="Q64" s="22">
        <v>34238</v>
      </c>
      <c r="R64" s="22">
        <f aca="true" t="shared" si="26" ref="R64:X64">SUM(R57:R63)</f>
        <v>34156</v>
      </c>
      <c r="S64" s="23">
        <f t="shared" si="26"/>
        <v>32695</v>
      </c>
      <c r="T64" s="22">
        <f t="shared" si="26"/>
        <v>31930</v>
      </c>
      <c r="U64" s="22">
        <f t="shared" si="26"/>
        <v>31804</v>
      </c>
      <c r="V64" s="22">
        <f t="shared" si="26"/>
        <v>31312</v>
      </c>
      <c r="W64" s="22">
        <f t="shared" si="26"/>
        <v>25304</v>
      </c>
      <c r="X64" s="62">
        <f t="shared" si="26"/>
        <v>25475</v>
      </c>
      <c r="Z64" s="123"/>
      <c r="AA64" s="125"/>
      <c r="AB64" s="20" t="s">
        <v>11</v>
      </c>
      <c r="AC64" s="25">
        <v>63984</v>
      </c>
      <c r="AD64" s="25">
        <v>62248</v>
      </c>
      <c r="AE64" s="22">
        <v>60886</v>
      </c>
      <c r="AF64" s="22">
        <v>61379</v>
      </c>
      <c r="AG64" s="22">
        <v>59529</v>
      </c>
      <c r="AH64" s="22">
        <v>58241</v>
      </c>
      <c r="AI64" s="22">
        <v>57650</v>
      </c>
      <c r="AJ64" s="22">
        <v>54833</v>
      </c>
      <c r="AK64" s="23">
        <v>42290</v>
      </c>
      <c r="AL64" s="22">
        <v>40447</v>
      </c>
      <c r="AM64" s="22">
        <v>39027</v>
      </c>
      <c r="AN64" s="22">
        <v>38760</v>
      </c>
      <c r="AO64" s="22">
        <v>36629</v>
      </c>
      <c r="AP64" s="52">
        <v>37244</v>
      </c>
      <c r="AQ64" s="22">
        <f aca="true" t="shared" si="27" ref="AQ64:AW64">SUM(AQ57:AQ63)</f>
        <v>36034</v>
      </c>
      <c r="AR64" s="23">
        <f t="shared" si="27"/>
        <v>34542</v>
      </c>
      <c r="AS64" s="22">
        <f t="shared" si="27"/>
        <v>32613</v>
      </c>
      <c r="AT64" s="22">
        <f t="shared" si="27"/>
        <v>32106</v>
      </c>
      <c r="AU64" s="22">
        <f t="shared" si="27"/>
        <v>30470</v>
      </c>
      <c r="AV64" s="22">
        <f t="shared" si="27"/>
        <v>27204</v>
      </c>
      <c r="AW64" s="62">
        <f t="shared" si="27"/>
        <v>26969</v>
      </c>
      <c r="AX64" s="1"/>
      <c r="AZ64" s="123"/>
      <c r="BA64" s="125"/>
      <c r="BB64" s="16" t="s">
        <v>37</v>
      </c>
      <c r="BC64" s="24">
        <v>642</v>
      </c>
      <c r="BD64" s="18">
        <v>683</v>
      </c>
      <c r="BE64" s="18">
        <v>737</v>
      </c>
      <c r="BF64" s="18">
        <v>563</v>
      </c>
      <c r="BG64" s="18">
        <v>509</v>
      </c>
      <c r="BH64" s="18">
        <v>672</v>
      </c>
      <c r="BI64" s="18">
        <v>932</v>
      </c>
      <c r="BJ64" s="18">
        <v>691</v>
      </c>
      <c r="BK64" s="19">
        <v>813</v>
      </c>
      <c r="BL64" s="18">
        <v>832</v>
      </c>
      <c r="BM64" s="18">
        <v>711</v>
      </c>
      <c r="BN64" s="18">
        <v>700</v>
      </c>
      <c r="BO64" s="18">
        <v>857</v>
      </c>
      <c r="BP64" s="18">
        <v>1039</v>
      </c>
      <c r="BQ64" s="24">
        <v>1055</v>
      </c>
      <c r="BR64" s="19">
        <v>1053</v>
      </c>
      <c r="BS64" s="18">
        <f aca="true" t="shared" si="28" ref="BS64:BW70">+BS4+BS24+BS44</f>
        <v>994</v>
      </c>
      <c r="BT64" s="18">
        <f t="shared" si="28"/>
        <v>1112</v>
      </c>
      <c r="BU64" s="18">
        <f t="shared" si="28"/>
        <v>1062</v>
      </c>
      <c r="BV64" s="18">
        <f t="shared" si="28"/>
        <v>783</v>
      </c>
      <c r="BW64" s="61">
        <f t="shared" si="28"/>
        <v>973</v>
      </c>
    </row>
    <row r="65" spans="1:75" ht="12">
      <c r="A65" s="138"/>
      <c r="B65" s="136"/>
      <c r="C65" s="26"/>
      <c r="D65" s="27">
        <v>-100</v>
      </c>
      <c r="E65" s="27">
        <v>-95.67830218047455</v>
      </c>
      <c r="F65" s="28">
        <v>-91.91018231528227</v>
      </c>
      <c r="G65" s="28">
        <v>-91.17659001394097</v>
      </c>
      <c r="H65" s="28">
        <v>-88.78091035826915</v>
      </c>
      <c r="I65" s="28">
        <v>-96.61085770745639</v>
      </c>
      <c r="J65" s="28">
        <v>-86.71277560467226</v>
      </c>
      <c r="K65" s="28">
        <v>-81.68726229308501</v>
      </c>
      <c r="L65" s="29">
        <v>-64.1690239974013</v>
      </c>
      <c r="M65" s="28">
        <v>-56.864231284598624</v>
      </c>
      <c r="N65" s="30">
        <v>60.82590041010787</v>
      </c>
      <c r="O65" s="30">
        <v>55.08439018448087</v>
      </c>
      <c r="P65" s="30">
        <v>48.71756696398359</v>
      </c>
      <c r="Q65" s="30">
        <v>46.34083618694422</v>
      </c>
      <c r="R65" s="30">
        <f aca="true" t="shared" si="29" ref="R65:X65">R64/$D64*100</f>
        <v>46.229849897811405</v>
      </c>
      <c r="S65" s="59">
        <f t="shared" si="29"/>
        <v>44.252399063384004</v>
      </c>
      <c r="T65" s="30">
        <f t="shared" si="29"/>
        <v>43.216978195254654</v>
      </c>
      <c r="U65" s="30">
        <f t="shared" si="29"/>
        <v>43.046438287562765</v>
      </c>
      <c r="V65" s="30">
        <f t="shared" si="29"/>
        <v>42.38052055276586</v>
      </c>
      <c r="W65" s="30">
        <f t="shared" si="29"/>
        <v>34.248744636790605</v>
      </c>
      <c r="X65" s="63">
        <f t="shared" si="29"/>
        <v>34.480191654372454</v>
      </c>
      <c r="Z65" s="123"/>
      <c r="AA65" s="136"/>
      <c r="AB65" s="16"/>
      <c r="AC65" s="31">
        <v>-100</v>
      </c>
      <c r="AD65" s="31">
        <v>-97.28682170542635</v>
      </c>
      <c r="AE65" s="32">
        <v>-95.15816454113528</v>
      </c>
      <c r="AF65" s="32">
        <v>-95.92866966741686</v>
      </c>
      <c r="AG65" s="32">
        <v>-93.03732183045761</v>
      </c>
      <c r="AH65" s="32">
        <v>-91.02431857964491</v>
      </c>
      <c r="AI65" s="32">
        <v>-90.10065016254063</v>
      </c>
      <c r="AJ65" s="32">
        <v>-85.6979869967492</v>
      </c>
      <c r="AK65" s="33">
        <v>-66.09464866216554</v>
      </c>
      <c r="AL65" s="32">
        <v>-63.21424106026507</v>
      </c>
      <c r="AM65" s="30">
        <v>60.994936234058514</v>
      </c>
      <c r="AN65" s="30">
        <v>60.577644411102774</v>
      </c>
      <c r="AO65" s="30">
        <v>57.24712428107027</v>
      </c>
      <c r="AP65" s="53">
        <v>58.20830207551888</v>
      </c>
      <c r="AQ65" s="30">
        <f aca="true" t="shared" si="30" ref="AQ65:AW65">AQ64/$AC64*100</f>
        <v>56.31720430107527</v>
      </c>
      <c r="AR65" s="59">
        <f t="shared" si="30"/>
        <v>53.985371342835705</v>
      </c>
      <c r="AS65" s="30">
        <f t="shared" si="30"/>
        <v>50.970555138784704</v>
      </c>
      <c r="AT65" s="30">
        <f t="shared" si="30"/>
        <v>50.1781695423856</v>
      </c>
      <c r="AU65" s="30">
        <f t="shared" si="30"/>
        <v>47.621280320080025</v>
      </c>
      <c r="AV65" s="30">
        <f t="shared" si="30"/>
        <v>42.516879219804956</v>
      </c>
      <c r="AW65" s="63">
        <f t="shared" si="30"/>
        <v>42.149599899974994</v>
      </c>
      <c r="AX65" s="54"/>
      <c r="AZ65" s="123"/>
      <c r="BA65" s="125"/>
      <c r="BB65" s="16" t="s">
        <v>24</v>
      </c>
      <c r="BC65" s="24">
        <v>2947596</v>
      </c>
      <c r="BD65" s="18">
        <v>2918620</v>
      </c>
      <c r="BE65" s="18">
        <v>2740992</v>
      </c>
      <c r="BF65" s="18">
        <v>2686628</v>
      </c>
      <c r="BG65" s="18">
        <v>2705516</v>
      </c>
      <c r="BH65" s="18">
        <v>2636498</v>
      </c>
      <c r="BI65" s="18">
        <v>2640324</v>
      </c>
      <c r="BJ65" s="18">
        <v>2574850</v>
      </c>
      <c r="BK65" s="19">
        <v>2457912</v>
      </c>
      <c r="BL65" s="18">
        <v>2368850</v>
      </c>
      <c r="BM65" s="18">
        <v>2344796</v>
      </c>
      <c r="BN65" s="18">
        <v>2239439</v>
      </c>
      <c r="BO65" s="18">
        <v>2149531</v>
      </c>
      <c r="BP65" s="18">
        <v>2096744</v>
      </c>
      <c r="BQ65" s="24">
        <v>2066967</v>
      </c>
      <c r="BR65" s="19">
        <v>2055844</v>
      </c>
      <c r="BS65" s="18">
        <f t="shared" si="28"/>
        <v>1982073</v>
      </c>
      <c r="BT65" s="18">
        <f t="shared" si="28"/>
        <v>1931271</v>
      </c>
      <c r="BU65" s="18">
        <f t="shared" si="28"/>
        <v>1880841</v>
      </c>
      <c r="BV65" s="18">
        <f t="shared" si="28"/>
        <v>1711577</v>
      </c>
      <c r="BW65" s="61">
        <f t="shared" si="28"/>
        <v>1741889</v>
      </c>
    </row>
    <row r="66" spans="1:75" ht="12" customHeight="1">
      <c r="A66" s="138"/>
      <c r="B66" s="126" t="s">
        <v>21</v>
      </c>
      <c r="C66" s="16" t="s">
        <v>22</v>
      </c>
      <c r="D66" s="24">
        <v>55324578</v>
      </c>
      <c r="E66" s="18">
        <v>59057464</v>
      </c>
      <c r="F66" s="18">
        <v>64125781</v>
      </c>
      <c r="G66" s="18">
        <v>70591531</v>
      </c>
      <c r="H66" s="18">
        <v>74633455</v>
      </c>
      <c r="I66" s="18">
        <v>104078862</v>
      </c>
      <c r="J66" s="18">
        <v>89335574</v>
      </c>
      <c r="K66" s="18">
        <v>92386044</v>
      </c>
      <c r="L66" s="19">
        <v>83081381</v>
      </c>
      <c r="M66" s="18">
        <v>84908772</v>
      </c>
      <c r="N66" s="18">
        <v>86921273</v>
      </c>
      <c r="O66" s="18">
        <v>88458748</v>
      </c>
      <c r="P66" s="18">
        <v>83727405</v>
      </c>
      <c r="Q66" s="22">
        <v>85516253</v>
      </c>
      <c r="R66" s="22">
        <v>83430645</v>
      </c>
      <c r="S66" s="23">
        <v>81512712</v>
      </c>
      <c r="T66" s="22">
        <v>83642278</v>
      </c>
      <c r="U66" s="22">
        <v>82035627</v>
      </c>
      <c r="V66" s="22">
        <v>80170496</v>
      </c>
      <c r="W66" s="22">
        <v>74938665</v>
      </c>
      <c r="X66" s="62">
        <v>71700025</v>
      </c>
      <c r="Z66" s="123"/>
      <c r="AA66" s="126" t="s">
        <v>21</v>
      </c>
      <c r="AB66" s="20" t="s">
        <v>22</v>
      </c>
      <c r="AC66" s="25">
        <v>67164204</v>
      </c>
      <c r="AD66" s="22">
        <v>65297686</v>
      </c>
      <c r="AE66" s="22">
        <v>62792544</v>
      </c>
      <c r="AF66" s="22">
        <v>61122253</v>
      </c>
      <c r="AG66" s="22">
        <v>63877781</v>
      </c>
      <c r="AH66" s="22">
        <v>65486794</v>
      </c>
      <c r="AI66" s="22">
        <v>65052568</v>
      </c>
      <c r="AJ66" s="22">
        <v>64528702</v>
      </c>
      <c r="AK66" s="23">
        <v>59100117</v>
      </c>
      <c r="AL66" s="22">
        <v>60979377</v>
      </c>
      <c r="AM66" s="22">
        <v>62628557</v>
      </c>
      <c r="AN66" s="22">
        <v>63871418</v>
      </c>
      <c r="AO66" s="22">
        <v>61970487</v>
      </c>
      <c r="AP66" s="52">
        <v>62502717</v>
      </c>
      <c r="AQ66" s="22">
        <v>65106142</v>
      </c>
      <c r="AR66" s="23">
        <v>64660742</v>
      </c>
      <c r="AS66" s="22">
        <v>66707812</v>
      </c>
      <c r="AT66" s="22">
        <v>72406785</v>
      </c>
      <c r="AU66" s="22">
        <v>78787282</v>
      </c>
      <c r="AV66" s="22">
        <v>69987743</v>
      </c>
      <c r="AW66" s="62">
        <v>77796496</v>
      </c>
      <c r="AX66" s="1"/>
      <c r="AZ66" s="123"/>
      <c r="BA66" s="125"/>
      <c r="BB66" s="16" t="s">
        <v>38</v>
      </c>
      <c r="BC66" s="24">
        <v>1441072</v>
      </c>
      <c r="BD66" s="18">
        <v>1466502</v>
      </c>
      <c r="BE66" s="18">
        <v>1431860</v>
      </c>
      <c r="BF66" s="18">
        <v>1389964</v>
      </c>
      <c r="BG66" s="18">
        <v>1414836</v>
      </c>
      <c r="BH66" s="18">
        <v>1416521</v>
      </c>
      <c r="BI66" s="18">
        <v>1407766</v>
      </c>
      <c r="BJ66" s="18">
        <v>1426507</v>
      </c>
      <c r="BK66" s="19">
        <v>1355877</v>
      </c>
      <c r="BL66" s="18">
        <v>1302472</v>
      </c>
      <c r="BM66" s="18">
        <v>1230073</v>
      </c>
      <c r="BN66" s="18">
        <v>1222338</v>
      </c>
      <c r="BO66" s="18">
        <v>1177790</v>
      </c>
      <c r="BP66" s="18">
        <v>1151443</v>
      </c>
      <c r="BQ66" s="24">
        <v>1136148</v>
      </c>
      <c r="BR66" s="19">
        <v>1127639</v>
      </c>
      <c r="BS66" s="18">
        <f t="shared" si="28"/>
        <v>1086600</v>
      </c>
      <c r="BT66" s="18">
        <f t="shared" si="28"/>
        <v>1069362</v>
      </c>
      <c r="BU66" s="18">
        <f t="shared" si="28"/>
        <v>1024511</v>
      </c>
      <c r="BV66" s="18">
        <f t="shared" si="28"/>
        <v>942455</v>
      </c>
      <c r="BW66" s="61">
        <f t="shared" si="28"/>
        <v>908120</v>
      </c>
    </row>
    <row r="67" spans="1:75" ht="12">
      <c r="A67" s="138"/>
      <c r="B67" s="125"/>
      <c r="C67" s="16" t="s">
        <v>37</v>
      </c>
      <c r="D67" s="24">
        <v>1713270</v>
      </c>
      <c r="E67" s="18">
        <v>1248549</v>
      </c>
      <c r="F67" s="18">
        <v>1248549</v>
      </c>
      <c r="G67" s="18">
        <v>861831</v>
      </c>
      <c r="H67" s="18">
        <v>690561</v>
      </c>
      <c r="I67" s="18">
        <v>1287330</v>
      </c>
      <c r="J67" s="18">
        <v>1171067</v>
      </c>
      <c r="K67" s="18">
        <v>1112895</v>
      </c>
      <c r="L67" s="19">
        <v>1141848</v>
      </c>
      <c r="M67" s="18">
        <v>1476470</v>
      </c>
      <c r="N67" s="18">
        <v>1505556</v>
      </c>
      <c r="O67" s="18">
        <v>1491013</v>
      </c>
      <c r="P67" s="18">
        <v>3816793</v>
      </c>
      <c r="Q67" s="18">
        <v>4706720</v>
      </c>
      <c r="R67" s="18">
        <v>4749657</v>
      </c>
      <c r="S67" s="19">
        <v>4685185</v>
      </c>
      <c r="T67" s="18">
        <v>4721263</v>
      </c>
      <c r="U67" s="18">
        <v>8658009</v>
      </c>
      <c r="V67" s="18">
        <v>9126884</v>
      </c>
      <c r="W67" s="18">
        <v>5219910</v>
      </c>
      <c r="X67" s="61">
        <v>4692934</v>
      </c>
      <c r="Z67" s="123"/>
      <c r="AA67" s="125"/>
      <c r="AB67" s="16" t="s">
        <v>37</v>
      </c>
      <c r="AC67" s="24"/>
      <c r="AD67" s="18"/>
      <c r="AE67" s="18"/>
      <c r="AF67" s="18"/>
      <c r="AG67" s="18"/>
      <c r="AH67" s="18"/>
      <c r="AI67" s="18"/>
      <c r="AJ67" s="18"/>
      <c r="AK67" s="19"/>
      <c r="AL67" s="18"/>
      <c r="AM67" s="18"/>
      <c r="AN67" s="18"/>
      <c r="AO67" s="18"/>
      <c r="AP67" s="1"/>
      <c r="AQ67" s="18"/>
      <c r="AR67" s="19"/>
      <c r="AS67" s="18"/>
      <c r="AT67" s="18"/>
      <c r="AU67" s="18"/>
      <c r="AV67" s="18"/>
      <c r="AW67" s="61"/>
      <c r="AX67" s="1"/>
      <c r="AZ67" s="123"/>
      <c r="BA67" s="125"/>
      <c r="BB67" s="16" t="s">
        <v>28</v>
      </c>
      <c r="BC67" s="24">
        <v>2840915</v>
      </c>
      <c r="BD67" s="18">
        <v>2810557</v>
      </c>
      <c r="BE67" s="18">
        <v>2771127</v>
      </c>
      <c r="BF67" s="18">
        <v>2662613</v>
      </c>
      <c r="BG67" s="18">
        <v>2684923</v>
      </c>
      <c r="BH67" s="18">
        <v>2559068</v>
      </c>
      <c r="BI67" s="18">
        <v>2433611</v>
      </c>
      <c r="BJ67" s="18">
        <v>2400032</v>
      </c>
      <c r="BK67" s="19">
        <v>2390542</v>
      </c>
      <c r="BL67" s="18">
        <v>2293346</v>
      </c>
      <c r="BM67" s="18">
        <v>2315963</v>
      </c>
      <c r="BN67" s="18">
        <v>2112934</v>
      </c>
      <c r="BO67" s="18">
        <v>2073925</v>
      </c>
      <c r="BP67" s="18">
        <v>1940961</v>
      </c>
      <c r="BQ67" s="24">
        <v>1650802</v>
      </c>
      <c r="BR67" s="19">
        <v>1570188</v>
      </c>
      <c r="BS67" s="18">
        <f t="shared" si="28"/>
        <v>1504309</v>
      </c>
      <c r="BT67" s="18">
        <f t="shared" si="28"/>
        <v>1460658</v>
      </c>
      <c r="BU67" s="18">
        <f t="shared" si="28"/>
        <v>1287110</v>
      </c>
      <c r="BV67" s="18">
        <f t="shared" si="28"/>
        <v>1320205</v>
      </c>
      <c r="BW67" s="61">
        <f t="shared" si="28"/>
        <v>1234471</v>
      </c>
    </row>
    <row r="68" spans="1:75" ht="12">
      <c r="A68" s="138"/>
      <c r="B68" s="125"/>
      <c r="C68" s="16" t="s">
        <v>24</v>
      </c>
      <c r="D68" s="24">
        <v>24109123</v>
      </c>
      <c r="E68" s="18">
        <v>23730403</v>
      </c>
      <c r="F68" s="18">
        <v>22142093</v>
      </c>
      <c r="G68" s="18">
        <v>21538449</v>
      </c>
      <c r="H68" s="18">
        <v>22072618</v>
      </c>
      <c r="I68" s="18">
        <v>23996936</v>
      </c>
      <c r="J68" s="18">
        <v>23087862</v>
      </c>
      <c r="K68" s="18">
        <v>20135453</v>
      </c>
      <c r="L68" s="19">
        <v>17414474</v>
      </c>
      <c r="M68" s="18">
        <v>17000795</v>
      </c>
      <c r="N68" s="18">
        <v>19139034</v>
      </c>
      <c r="O68" s="18">
        <v>18383879</v>
      </c>
      <c r="P68" s="18">
        <v>19040398</v>
      </c>
      <c r="Q68" s="18">
        <v>17667121</v>
      </c>
      <c r="R68" s="18">
        <v>18213166</v>
      </c>
      <c r="S68" s="19">
        <v>18745722</v>
      </c>
      <c r="T68" s="18">
        <v>16968967</v>
      </c>
      <c r="U68" s="18">
        <v>16120190</v>
      </c>
      <c r="V68" s="18">
        <v>15716209</v>
      </c>
      <c r="W68" s="18">
        <v>13436003</v>
      </c>
      <c r="X68" s="61">
        <v>13167313</v>
      </c>
      <c r="Z68" s="123"/>
      <c r="AA68" s="125"/>
      <c r="AB68" s="16" t="s">
        <v>24</v>
      </c>
      <c r="AC68" s="24">
        <v>27377908</v>
      </c>
      <c r="AD68" s="18">
        <v>27125654</v>
      </c>
      <c r="AE68" s="18">
        <v>26739196</v>
      </c>
      <c r="AF68" s="18">
        <v>27111498</v>
      </c>
      <c r="AG68" s="18">
        <v>26154933</v>
      </c>
      <c r="AH68" s="18">
        <v>26705991</v>
      </c>
      <c r="AI68" s="18">
        <v>27488760</v>
      </c>
      <c r="AJ68" s="18">
        <v>27484564</v>
      </c>
      <c r="AK68" s="19">
        <v>26382163</v>
      </c>
      <c r="AL68" s="18">
        <v>25620256</v>
      </c>
      <c r="AM68" s="18">
        <v>25031726</v>
      </c>
      <c r="AN68" s="18">
        <v>24643258</v>
      </c>
      <c r="AO68" s="18">
        <v>24504667</v>
      </c>
      <c r="AP68" s="1">
        <v>25024629</v>
      </c>
      <c r="AQ68" s="18">
        <v>23073942</v>
      </c>
      <c r="AR68" s="19">
        <v>23098690</v>
      </c>
      <c r="AS68" s="18">
        <v>23442148</v>
      </c>
      <c r="AT68" s="18">
        <v>23811256</v>
      </c>
      <c r="AU68" s="18">
        <v>22196258</v>
      </c>
      <c r="AV68" s="18">
        <v>20281952</v>
      </c>
      <c r="AW68" s="61">
        <v>20645247</v>
      </c>
      <c r="AX68" s="1"/>
      <c r="AZ68" s="123"/>
      <c r="BA68" s="125"/>
      <c r="BB68" s="16" t="s">
        <v>42</v>
      </c>
      <c r="BC68" s="24">
        <v>87661</v>
      </c>
      <c r="BD68" s="18">
        <v>86288</v>
      </c>
      <c r="BE68" s="18">
        <v>80280</v>
      </c>
      <c r="BF68" s="18">
        <v>78642</v>
      </c>
      <c r="BG68" s="18">
        <v>73248</v>
      </c>
      <c r="BH68" s="18">
        <v>76846</v>
      </c>
      <c r="BI68" s="18">
        <v>64182</v>
      </c>
      <c r="BJ68" s="18">
        <v>64878</v>
      </c>
      <c r="BK68" s="19">
        <v>42096</v>
      </c>
      <c r="BL68" s="18">
        <v>37434</v>
      </c>
      <c r="BM68" s="18">
        <v>36886</v>
      </c>
      <c r="BN68" s="18">
        <v>32552</v>
      </c>
      <c r="BO68" s="18">
        <v>30748</v>
      </c>
      <c r="BP68" s="18">
        <v>29594</v>
      </c>
      <c r="BQ68" s="24">
        <v>28147</v>
      </c>
      <c r="BR68" s="19">
        <v>21072</v>
      </c>
      <c r="BS68" s="18">
        <f t="shared" si="28"/>
        <v>19627</v>
      </c>
      <c r="BT68" s="18">
        <f t="shared" si="28"/>
        <v>16906</v>
      </c>
      <c r="BU68" s="18">
        <f t="shared" si="28"/>
        <v>14301</v>
      </c>
      <c r="BV68" s="18">
        <f t="shared" si="28"/>
        <v>8918</v>
      </c>
      <c r="BW68" s="61">
        <f t="shared" si="28"/>
        <v>12255</v>
      </c>
    </row>
    <row r="69" spans="1:75" ht="12">
      <c r="A69" s="138"/>
      <c r="B69" s="125"/>
      <c r="C69" s="16" t="s">
        <v>38</v>
      </c>
      <c r="D69" s="24">
        <v>37668581</v>
      </c>
      <c r="E69" s="18">
        <v>38326686</v>
      </c>
      <c r="F69" s="18">
        <v>42591179</v>
      </c>
      <c r="G69" s="18">
        <v>45044733</v>
      </c>
      <c r="H69" s="18">
        <v>42618520</v>
      </c>
      <c r="I69" s="18">
        <v>56830737</v>
      </c>
      <c r="J69" s="18">
        <v>47637651</v>
      </c>
      <c r="K69" s="18">
        <v>47345161</v>
      </c>
      <c r="L69" s="19">
        <v>39276069</v>
      </c>
      <c r="M69" s="18">
        <v>34305333</v>
      </c>
      <c r="N69" s="18">
        <v>35488163</v>
      </c>
      <c r="O69" s="18">
        <v>34926180</v>
      </c>
      <c r="P69" s="18">
        <v>34562129</v>
      </c>
      <c r="Q69" s="18">
        <v>33730921</v>
      </c>
      <c r="R69" s="18">
        <v>32856436</v>
      </c>
      <c r="S69" s="19">
        <v>32124651</v>
      </c>
      <c r="T69" s="18">
        <v>31455630</v>
      </c>
      <c r="U69" s="18">
        <v>31368163</v>
      </c>
      <c r="V69" s="18">
        <v>30945712</v>
      </c>
      <c r="W69" s="18">
        <v>30236582</v>
      </c>
      <c r="X69" s="61">
        <v>28362857</v>
      </c>
      <c r="Z69" s="123"/>
      <c r="AA69" s="125"/>
      <c r="AB69" s="16" t="s">
        <v>38</v>
      </c>
      <c r="AC69" s="24">
        <v>8062757</v>
      </c>
      <c r="AD69" s="18">
        <v>8218102</v>
      </c>
      <c r="AE69" s="18">
        <v>8637635</v>
      </c>
      <c r="AF69" s="18">
        <v>9393759</v>
      </c>
      <c r="AG69" s="18">
        <v>9336989</v>
      </c>
      <c r="AH69" s="18">
        <v>9111964</v>
      </c>
      <c r="AI69" s="18">
        <v>9113202</v>
      </c>
      <c r="AJ69" s="18">
        <v>8658403</v>
      </c>
      <c r="AK69" s="19">
        <v>3798085</v>
      </c>
      <c r="AL69" s="18">
        <v>3832816</v>
      </c>
      <c r="AM69" s="18">
        <v>3798201</v>
      </c>
      <c r="AN69" s="18">
        <v>3890873</v>
      </c>
      <c r="AO69" s="18">
        <v>3393756</v>
      </c>
      <c r="AP69" s="1">
        <v>3751775</v>
      </c>
      <c r="AQ69" s="18">
        <v>3636119</v>
      </c>
      <c r="AR69" s="19">
        <v>1563282</v>
      </c>
      <c r="AS69" s="18"/>
      <c r="AT69" s="18"/>
      <c r="AU69" s="18"/>
      <c r="AV69" s="18"/>
      <c r="AW69" s="61"/>
      <c r="AX69" s="1"/>
      <c r="AZ69" s="123"/>
      <c r="BA69" s="125"/>
      <c r="BB69" s="16" t="s">
        <v>26</v>
      </c>
      <c r="BC69" s="24">
        <v>299826</v>
      </c>
      <c r="BD69" s="18">
        <v>303509</v>
      </c>
      <c r="BE69" s="18">
        <v>289145</v>
      </c>
      <c r="BF69" s="18">
        <v>301887</v>
      </c>
      <c r="BG69" s="18">
        <v>305295</v>
      </c>
      <c r="BH69" s="18">
        <v>284245</v>
      </c>
      <c r="BI69" s="18">
        <v>275310</v>
      </c>
      <c r="BJ69" s="18">
        <v>282925</v>
      </c>
      <c r="BK69" s="19">
        <v>257322</v>
      </c>
      <c r="BL69" s="18">
        <v>247481</v>
      </c>
      <c r="BM69" s="18">
        <v>252481</v>
      </c>
      <c r="BN69" s="18">
        <v>264158</v>
      </c>
      <c r="BO69" s="18">
        <v>267654</v>
      </c>
      <c r="BP69" s="18">
        <v>275550</v>
      </c>
      <c r="BQ69" s="24">
        <v>269728</v>
      </c>
      <c r="BR69" s="19">
        <v>265764</v>
      </c>
      <c r="BS69" s="18">
        <f t="shared" si="28"/>
        <v>262522</v>
      </c>
      <c r="BT69" s="18">
        <f t="shared" si="28"/>
        <v>244329</v>
      </c>
      <c r="BU69" s="18">
        <f t="shared" si="28"/>
        <v>257489</v>
      </c>
      <c r="BV69" s="18">
        <f t="shared" si="28"/>
        <v>229500</v>
      </c>
      <c r="BW69" s="61">
        <f t="shared" si="28"/>
        <v>222684</v>
      </c>
    </row>
    <row r="70" spans="1:75" ht="12">
      <c r="A70" s="138"/>
      <c r="B70" s="125"/>
      <c r="C70" s="16" t="s">
        <v>28</v>
      </c>
      <c r="D70" s="24"/>
      <c r="E70" s="18"/>
      <c r="F70" s="18"/>
      <c r="G70" s="18"/>
      <c r="H70" s="18"/>
      <c r="I70" s="18"/>
      <c r="J70" s="18"/>
      <c r="K70" s="18"/>
      <c r="L70" s="19"/>
      <c r="M70" s="18"/>
      <c r="N70" s="18"/>
      <c r="O70" s="18"/>
      <c r="P70" s="18"/>
      <c r="Q70" s="18"/>
      <c r="R70" s="18"/>
      <c r="S70" s="19"/>
      <c r="T70" s="18"/>
      <c r="U70" s="18"/>
      <c r="V70" s="18"/>
      <c r="W70" s="18"/>
      <c r="X70" s="61"/>
      <c r="Z70" s="123"/>
      <c r="AA70" s="125"/>
      <c r="AB70" s="16" t="s">
        <v>28</v>
      </c>
      <c r="AC70" s="24"/>
      <c r="AD70" s="18"/>
      <c r="AE70" s="18"/>
      <c r="AF70" s="18"/>
      <c r="AG70" s="18"/>
      <c r="AH70" s="18"/>
      <c r="AI70" s="18"/>
      <c r="AJ70" s="18"/>
      <c r="AK70" s="19"/>
      <c r="AL70" s="18"/>
      <c r="AM70" s="18"/>
      <c r="AN70" s="18"/>
      <c r="AO70" s="18"/>
      <c r="AP70" s="1"/>
      <c r="AQ70" s="18"/>
      <c r="AR70" s="19"/>
      <c r="AS70" s="18"/>
      <c r="AT70" s="18"/>
      <c r="AU70" s="18"/>
      <c r="AV70" s="18"/>
      <c r="AW70" s="61"/>
      <c r="AX70" s="1"/>
      <c r="AZ70" s="123"/>
      <c r="BA70" s="125"/>
      <c r="BB70" s="16" t="s">
        <v>43</v>
      </c>
      <c r="BC70" s="24">
        <v>21358</v>
      </c>
      <c r="BD70" s="18">
        <v>20629</v>
      </c>
      <c r="BE70" s="18">
        <v>20235</v>
      </c>
      <c r="BF70" s="18">
        <v>19965</v>
      </c>
      <c r="BG70" s="18">
        <v>19904</v>
      </c>
      <c r="BH70" s="18">
        <v>19844</v>
      </c>
      <c r="BI70" s="18">
        <v>19199</v>
      </c>
      <c r="BJ70" s="18">
        <v>19492</v>
      </c>
      <c r="BK70" s="19">
        <v>20032</v>
      </c>
      <c r="BL70" s="18">
        <v>20119</v>
      </c>
      <c r="BM70" s="18">
        <v>20178</v>
      </c>
      <c r="BN70" s="18">
        <v>19654</v>
      </c>
      <c r="BO70" s="18">
        <v>18999</v>
      </c>
      <c r="BP70" s="18">
        <v>20230</v>
      </c>
      <c r="BQ70" s="24">
        <v>20350</v>
      </c>
      <c r="BR70" s="19">
        <v>20185</v>
      </c>
      <c r="BS70" s="18">
        <f t="shared" si="28"/>
        <v>19958</v>
      </c>
      <c r="BT70" s="18">
        <f t="shared" si="28"/>
        <v>19955</v>
      </c>
      <c r="BU70" s="18">
        <f t="shared" si="28"/>
        <v>20321</v>
      </c>
      <c r="BV70" s="18">
        <f t="shared" si="28"/>
        <v>5001</v>
      </c>
      <c r="BW70" s="61">
        <f t="shared" si="28"/>
        <v>0</v>
      </c>
    </row>
    <row r="71" spans="1:75" ht="12" customHeight="1">
      <c r="A71" s="138"/>
      <c r="B71" s="125"/>
      <c r="C71" s="16" t="s">
        <v>42</v>
      </c>
      <c r="D71" s="24"/>
      <c r="E71" s="18"/>
      <c r="F71" s="18"/>
      <c r="G71" s="18"/>
      <c r="H71" s="18"/>
      <c r="I71" s="18"/>
      <c r="J71" s="18">
        <v>2612</v>
      </c>
      <c r="K71" s="18"/>
      <c r="L71" s="19"/>
      <c r="M71" s="18"/>
      <c r="N71" s="18"/>
      <c r="O71" s="18"/>
      <c r="P71" s="18"/>
      <c r="Q71" s="18"/>
      <c r="R71" s="18"/>
      <c r="S71" s="19"/>
      <c r="T71" s="18"/>
      <c r="U71" s="18"/>
      <c r="V71" s="18"/>
      <c r="W71" s="18"/>
      <c r="X71" s="61"/>
      <c r="Z71" s="123"/>
      <c r="AA71" s="125"/>
      <c r="AB71" s="16" t="s">
        <v>42</v>
      </c>
      <c r="AC71" s="24"/>
      <c r="AD71" s="18"/>
      <c r="AE71" s="18"/>
      <c r="AF71" s="18"/>
      <c r="AG71" s="18"/>
      <c r="AH71" s="18"/>
      <c r="AI71" s="18"/>
      <c r="AJ71" s="18"/>
      <c r="AK71" s="19"/>
      <c r="AL71" s="18"/>
      <c r="AM71" s="18"/>
      <c r="AN71" s="18"/>
      <c r="AO71" s="18"/>
      <c r="AP71" s="1">
        <v>955</v>
      </c>
      <c r="AQ71" s="18"/>
      <c r="AR71" s="19"/>
      <c r="AS71" s="18">
        <v>2679</v>
      </c>
      <c r="AT71" s="18">
        <v>933</v>
      </c>
      <c r="AU71" s="18"/>
      <c r="AV71" s="18">
        <v>498</v>
      </c>
      <c r="AW71" s="61"/>
      <c r="AX71" s="1"/>
      <c r="AZ71" s="123"/>
      <c r="BA71" s="125"/>
      <c r="BB71" s="20" t="s">
        <v>11</v>
      </c>
      <c r="BC71" s="25">
        <v>7734561</v>
      </c>
      <c r="BD71" s="22">
        <v>7705237</v>
      </c>
      <c r="BE71" s="22">
        <v>7436310</v>
      </c>
      <c r="BF71" s="22">
        <v>7242901</v>
      </c>
      <c r="BG71" s="22">
        <v>7310403</v>
      </c>
      <c r="BH71" s="22">
        <v>7102689</v>
      </c>
      <c r="BI71" s="22">
        <v>6957786</v>
      </c>
      <c r="BJ71" s="22">
        <v>6889352</v>
      </c>
      <c r="BK71" s="23">
        <f>SUM(BK63:BK70)</f>
        <v>6639967</v>
      </c>
      <c r="BL71" s="22">
        <v>6387021</v>
      </c>
      <c r="BM71" s="22">
        <v>6323937</v>
      </c>
      <c r="BN71" s="22">
        <v>6015102</v>
      </c>
      <c r="BO71" s="22">
        <v>5841503</v>
      </c>
      <c r="BP71" s="22">
        <v>5642274</v>
      </c>
      <c r="BQ71" s="25">
        <v>5301734</v>
      </c>
      <c r="BR71" s="23">
        <v>5190602</v>
      </c>
      <c r="BS71" s="22">
        <f>SUM(BS63:BS70)</f>
        <v>5004663</v>
      </c>
      <c r="BT71" s="22">
        <f>SUM(BT63:BT70)</f>
        <v>4868770</v>
      </c>
      <c r="BU71" s="22">
        <f>SUM(BU63:BU70)</f>
        <v>4608619</v>
      </c>
      <c r="BV71" s="22">
        <f>SUM(BV63:BV70)</f>
        <v>4324046</v>
      </c>
      <c r="BW71" s="62">
        <f>SUM(BW63:BW70)</f>
        <v>4231334</v>
      </c>
    </row>
    <row r="72" spans="1:75" ht="12">
      <c r="A72" s="138"/>
      <c r="B72" s="125"/>
      <c r="C72" s="16" t="s">
        <v>26</v>
      </c>
      <c r="D72" s="24">
        <v>395569</v>
      </c>
      <c r="E72" s="18">
        <v>296946</v>
      </c>
      <c r="F72" s="18">
        <v>523307</v>
      </c>
      <c r="G72" s="18">
        <v>1170609</v>
      </c>
      <c r="H72" s="18">
        <v>1904456</v>
      </c>
      <c r="I72" s="18">
        <v>2871091</v>
      </c>
      <c r="J72" s="18">
        <v>2081697</v>
      </c>
      <c r="K72" s="18">
        <v>2216340</v>
      </c>
      <c r="L72" s="19">
        <v>1508537</v>
      </c>
      <c r="M72" s="18">
        <v>1390468</v>
      </c>
      <c r="N72" s="18">
        <v>1565412</v>
      </c>
      <c r="O72" s="18">
        <v>1600207</v>
      </c>
      <c r="P72" s="18">
        <v>1121584</v>
      </c>
      <c r="Q72" s="18">
        <v>187867</v>
      </c>
      <c r="R72" s="18">
        <v>215660</v>
      </c>
      <c r="S72" s="19">
        <v>182303</v>
      </c>
      <c r="T72" s="18">
        <v>370929</v>
      </c>
      <c r="U72" s="18">
        <v>295637</v>
      </c>
      <c r="V72" s="18">
        <v>324441</v>
      </c>
      <c r="W72" s="18">
        <v>321866</v>
      </c>
      <c r="X72" s="61">
        <v>232916</v>
      </c>
      <c r="Z72" s="123"/>
      <c r="AA72" s="125"/>
      <c r="AB72" s="16" t="s">
        <v>26</v>
      </c>
      <c r="AC72" s="24">
        <v>473057</v>
      </c>
      <c r="AD72" s="18">
        <v>550183</v>
      </c>
      <c r="AE72" s="18">
        <v>394857</v>
      </c>
      <c r="AF72" s="18">
        <v>320791</v>
      </c>
      <c r="AG72" s="18">
        <v>415021</v>
      </c>
      <c r="AH72" s="18">
        <v>240301</v>
      </c>
      <c r="AI72" s="18">
        <v>137471</v>
      </c>
      <c r="AJ72" s="18">
        <v>253472</v>
      </c>
      <c r="AK72" s="19">
        <v>122952</v>
      </c>
      <c r="AL72" s="18">
        <v>129298</v>
      </c>
      <c r="AM72" s="18">
        <v>410726</v>
      </c>
      <c r="AN72" s="18">
        <v>600547</v>
      </c>
      <c r="AO72" s="18">
        <v>773187</v>
      </c>
      <c r="AP72" s="1">
        <v>1176785</v>
      </c>
      <c r="AQ72" s="18">
        <v>2071246</v>
      </c>
      <c r="AR72" s="19">
        <v>3266015</v>
      </c>
      <c r="AS72" s="18">
        <v>4111239</v>
      </c>
      <c r="AT72" s="18">
        <v>2506206</v>
      </c>
      <c r="AU72" s="18">
        <v>2362139</v>
      </c>
      <c r="AV72" s="18">
        <v>2343476</v>
      </c>
      <c r="AW72" s="61">
        <v>1818810</v>
      </c>
      <c r="AX72" s="1"/>
      <c r="AZ72" s="123"/>
      <c r="BA72" s="125"/>
      <c r="BB72" s="16"/>
      <c r="BC72" s="31">
        <v>-100</v>
      </c>
      <c r="BD72" s="32">
        <v>-99.62087053163069</v>
      </c>
      <c r="BE72" s="32">
        <v>-96.1439181874705</v>
      </c>
      <c r="BF72" s="32">
        <v>-93.64333670650474</v>
      </c>
      <c r="BG72" s="32">
        <v>-94.51606884993214</v>
      </c>
      <c r="BH72" s="32">
        <v>-91.83053828135817</v>
      </c>
      <c r="BI72" s="32">
        <v>-89.95709000161742</v>
      </c>
      <c r="BJ72" s="32">
        <v>-89.07230804695962</v>
      </c>
      <c r="BK72" s="34">
        <f aca="true" t="shared" si="31" ref="BK72:BR72">BK71/$BC71*100</f>
        <v>85.84801386917758</v>
      </c>
      <c r="BL72" s="32">
        <v>-82.5776795864691</v>
      </c>
      <c r="BM72" s="34">
        <f t="shared" si="31"/>
        <v>81.76206768554802</v>
      </c>
      <c r="BN72" s="34">
        <f t="shared" si="31"/>
        <v>77.76914552745787</v>
      </c>
      <c r="BO72" s="34">
        <f t="shared" si="31"/>
        <v>75.5246871800481</v>
      </c>
      <c r="BP72" s="34">
        <f t="shared" si="31"/>
        <v>72.94885902380238</v>
      </c>
      <c r="BQ72" s="41">
        <f t="shared" si="31"/>
        <v>68.54602349118457</v>
      </c>
      <c r="BR72" s="42">
        <f t="shared" si="31"/>
        <v>67.10919986279764</v>
      </c>
      <c r="BS72" s="34">
        <f>+BS71/$BC71*100</f>
        <v>64.70519787742317</v>
      </c>
      <c r="BT72" s="34">
        <f>+BT71/$BC71*100</f>
        <v>62.94823972556426</v>
      </c>
      <c r="BU72" s="34">
        <f>+BU71/$BC71*100</f>
        <v>59.58475212749631</v>
      </c>
      <c r="BV72" s="34">
        <f>+BV71/$BC71*100</f>
        <v>55.9055129308567</v>
      </c>
      <c r="BW72" s="65">
        <f>+BW71/$BC71*100</f>
        <v>54.70684115103624</v>
      </c>
    </row>
    <row r="73" spans="1:75" ht="12">
      <c r="A73" s="138"/>
      <c r="B73" s="125"/>
      <c r="C73" s="20" t="s">
        <v>11</v>
      </c>
      <c r="D73" s="25">
        <v>119211121</v>
      </c>
      <c r="E73" s="25">
        <v>122660048</v>
      </c>
      <c r="F73" s="22">
        <v>130630909</v>
      </c>
      <c r="G73" s="22">
        <v>139207153</v>
      </c>
      <c r="H73" s="22">
        <v>141919610</v>
      </c>
      <c r="I73" s="22">
        <v>189064956</v>
      </c>
      <c r="J73" s="22">
        <v>163316463</v>
      </c>
      <c r="K73" s="22">
        <v>163195893</v>
      </c>
      <c r="L73" s="23">
        <v>142422309</v>
      </c>
      <c r="M73" s="22">
        <v>139081838</v>
      </c>
      <c r="N73" s="22">
        <v>144619438</v>
      </c>
      <c r="O73" s="22">
        <v>144860027</v>
      </c>
      <c r="P73" s="22">
        <v>142268309</v>
      </c>
      <c r="Q73" s="22">
        <v>141808882</v>
      </c>
      <c r="R73" s="22">
        <f aca="true" t="shared" si="32" ref="R73:X73">SUM(R66:R72)</f>
        <v>139465564</v>
      </c>
      <c r="S73" s="23">
        <f t="shared" si="32"/>
        <v>137250573</v>
      </c>
      <c r="T73" s="22">
        <f t="shared" si="32"/>
        <v>137159067</v>
      </c>
      <c r="U73" s="22">
        <f t="shared" si="32"/>
        <v>138477626</v>
      </c>
      <c r="V73" s="22">
        <f t="shared" si="32"/>
        <v>136283742</v>
      </c>
      <c r="W73" s="22">
        <f t="shared" si="32"/>
        <v>124153026</v>
      </c>
      <c r="X73" s="62">
        <f t="shared" si="32"/>
        <v>118156045</v>
      </c>
      <c r="Z73" s="123"/>
      <c r="AA73" s="125"/>
      <c r="AB73" s="20" t="s">
        <v>11</v>
      </c>
      <c r="AC73" s="25">
        <v>103077926</v>
      </c>
      <c r="AD73" s="25">
        <v>101191625</v>
      </c>
      <c r="AE73" s="22">
        <v>98564232</v>
      </c>
      <c r="AF73" s="22">
        <v>97948301</v>
      </c>
      <c r="AG73" s="22">
        <v>99784724</v>
      </c>
      <c r="AH73" s="22">
        <v>101545050</v>
      </c>
      <c r="AI73" s="22">
        <v>101792001</v>
      </c>
      <c r="AJ73" s="22">
        <v>100925141</v>
      </c>
      <c r="AK73" s="23">
        <v>89403317</v>
      </c>
      <c r="AL73" s="22">
        <v>90561747</v>
      </c>
      <c r="AM73" s="22">
        <v>91869210</v>
      </c>
      <c r="AN73" s="22">
        <v>93006096</v>
      </c>
      <c r="AO73" s="22">
        <v>90642097</v>
      </c>
      <c r="AP73" s="52">
        <v>92456861</v>
      </c>
      <c r="AQ73" s="22">
        <f aca="true" t="shared" si="33" ref="AQ73:AW73">SUM(AQ66:AQ72)</f>
        <v>93887449</v>
      </c>
      <c r="AR73" s="23">
        <f t="shared" si="33"/>
        <v>92588729</v>
      </c>
      <c r="AS73" s="22">
        <f t="shared" si="33"/>
        <v>94263878</v>
      </c>
      <c r="AT73" s="22">
        <f t="shared" si="33"/>
        <v>98725180</v>
      </c>
      <c r="AU73" s="22">
        <f t="shared" si="33"/>
        <v>103345679</v>
      </c>
      <c r="AV73" s="22">
        <f t="shared" si="33"/>
        <v>92613669</v>
      </c>
      <c r="AW73" s="62">
        <f t="shared" si="33"/>
        <v>100260553</v>
      </c>
      <c r="AX73" s="1"/>
      <c r="AZ73" s="123"/>
      <c r="BA73" s="126" t="s">
        <v>21</v>
      </c>
      <c r="BB73" s="20" t="s">
        <v>22</v>
      </c>
      <c r="BC73" s="25">
        <v>1495976912</v>
      </c>
      <c r="BD73" s="22">
        <v>1543800784</v>
      </c>
      <c r="BE73" s="22">
        <v>1577144007</v>
      </c>
      <c r="BF73" s="22">
        <v>1592575601</v>
      </c>
      <c r="BG73" s="22">
        <v>1642467191</v>
      </c>
      <c r="BH73" s="22">
        <v>1616442872</v>
      </c>
      <c r="BI73" s="22">
        <v>1692404790</v>
      </c>
      <c r="BJ73" s="22">
        <v>1726042149</v>
      </c>
      <c r="BK73" s="23">
        <v>1678188521</v>
      </c>
      <c r="BL73" s="22">
        <v>1665749172</v>
      </c>
      <c r="BM73" s="22">
        <v>1733495571</v>
      </c>
      <c r="BN73" s="22">
        <v>1718299925</v>
      </c>
      <c r="BO73" s="22">
        <v>1706906638</v>
      </c>
      <c r="BP73" s="22">
        <v>1746212830</v>
      </c>
      <c r="BQ73" s="25">
        <v>1777962094</v>
      </c>
      <c r="BR73" s="23">
        <v>1790528396</v>
      </c>
      <c r="BS73" s="22">
        <f>+BS13+BS33+BS53</f>
        <v>1847466711</v>
      </c>
      <c r="BT73" s="22">
        <f>+BT13+BT33+BT53</f>
        <v>1888667291</v>
      </c>
      <c r="BU73" s="22">
        <f>+BU13+BU33+BU53</f>
        <v>1956364499</v>
      </c>
      <c r="BV73" s="22">
        <f>+BV13+BV33+BV53</f>
        <v>1706154554</v>
      </c>
      <c r="BW73" s="62">
        <f>+BW13+BW33+BW53</f>
        <v>1868003250</v>
      </c>
    </row>
    <row r="74" spans="1:75" ht="12.75" thickBot="1">
      <c r="A74" s="140"/>
      <c r="B74" s="127"/>
      <c r="C74" s="35"/>
      <c r="D74" s="36">
        <v>-100</v>
      </c>
      <c r="E74" s="36">
        <v>-102.89312521438332</v>
      </c>
      <c r="F74" s="37">
        <v>-109.57946532521912</v>
      </c>
      <c r="G74" s="37">
        <v>-116.77362970187993</v>
      </c>
      <c r="H74" s="37">
        <v>-119.04896859412975</v>
      </c>
      <c r="I74" s="37">
        <v>-158.5967436712553</v>
      </c>
      <c r="J74" s="37">
        <v>-136.99767406767361</v>
      </c>
      <c r="K74" s="37">
        <v>-136.8965341748611</v>
      </c>
      <c r="L74" s="38">
        <v>-119.47065660090554</v>
      </c>
      <c r="M74" s="37">
        <v>-116.66850947572249</v>
      </c>
      <c r="N74" s="39">
        <v>121.31371367609236</v>
      </c>
      <c r="O74" s="39">
        <v>121.51553125651759</v>
      </c>
      <c r="P74" s="39">
        <v>119.3414740223775</v>
      </c>
      <c r="Q74" s="39">
        <v>118.95608464247225</v>
      </c>
      <c r="R74" s="39">
        <f aca="true" t="shared" si="34" ref="R74:X74">R73/$D73*100</f>
        <v>116.99039722980207</v>
      </c>
      <c r="S74" s="44">
        <f t="shared" si="34"/>
        <v>115.13235665320185</v>
      </c>
      <c r="T74" s="39">
        <f t="shared" si="34"/>
        <v>115.05559703611881</v>
      </c>
      <c r="U74" s="39">
        <f t="shared" si="34"/>
        <v>116.16166750080306</v>
      </c>
      <c r="V74" s="39">
        <f t="shared" si="34"/>
        <v>114.32133248709238</v>
      </c>
      <c r="W74" s="39">
        <f t="shared" si="34"/>
        <v>104.14550669312135</v>
      </c>
      <c r="X74" s="64">
        <f t="shared" si="34"/>
        <v>99.11495169985022</v>
      </c>
      <c r="Z74" s="124"/>
      <c r="AA74" s="127"/>
      <c r="AB74" s="35"/>
      <c r="AC74" s="36">
        <v>-100</v>
      </c>
      <c r="AD74" s="36">
        <v>-98.17002429792777</v>
      </c>
      <c r="AE74" s="37">
        <v>-95.62108574051054</v>
      </c>
      <c r="AF74" s="37">
        <v>-95.02354655447763</v>
      </c>
      <c r="AG74" s="37">
        <v>-96.80513362288644</v>
      </c>
      <c r="AH74" s="37">
        <v>-98.51289596183766</v>
      </c>
      <c r="AI74" s="37">
        <v>-98.75247295914743</v>
      </c>
      <c r="AJ74" s="37">
        <v>-97.911497559623</v>
      </c>
      <c r="AK74" s="38">
        <v>-86.73371736253212</v>
      </c>
      <c r="AL74" s="37">
        <v>-87.85755642774575</v>
      </c>
      <c r="AM74" s="39">
        <v>89.1259783399212</v>
      </c>
      <c r="AN74" s="39">
        <v>90.22891671297306</v>
      </c>
      <c r="AO74" s="39">
        <v>87.93550716183405</v>
      </c>
      <c r="AP74" s="56">
        <v>89.69608197200243</v>
      </c>
      <c r="AQ74" s="39">
        <f aca="true" t="shared" si="35" ref="AQ74:AW74">AQ73/$AC73*100</f>
        <v>91.08395234882781</v>
      </c>
      <c r="AR74" s="44">
        <f t="shared" si="35"/>
        <v>89.8240123690498</v>
      </c>
      <c r="AS74" s="39">
        <f t="shared" si="35"/>
        <v>91.44914110902852</v>
      </c>
      <c r="AT74" s="39">
        <f t="shared" si="35"/>
        <v>95.77722780336111</v>
      </c>
      <c r="AU74" s="39">
        <f t="shared" si="35"/>
        <v>100.25975784572927</v>
      </c>
      <c r="AV74" s="39">
        <f t="shared" si="35"/>
        <v>89.84820765602133</v>
      </c>
      <c r="AW74" s="64">
        <f t="shared" si="35"/>
        <v>97.26675428064007</v>
      </c>
      <c r="AX74" s="54"/>
      <c r="AZ74" s="123"/>
      <c r="BA74" s="125"/>
      <c r="BB74" s="16" t="s">
        <v>37</v>
      </c>
      <c r="BC74" s="24">
        <v>5039289</v>
      </c>
      <c r="BD74" s="18">
        <v>5286390</v>
      </c>
      <c r="BE74" s="18">
        <v>5487541</v>
      </c>
      <c r="BF74" s="18">
        <v>4120757</v>
      </c>
      <c r="BG74" s="18">
        <v>3690964</v>
      </c>
      <c r="BH74" s="18">
        <v>4736125</v>
      </c>
      <c r="BI74" s="18">
        <v>6546550</v>
      </c>
      <c r="BJ74" s="18">
        <v>5590428</v>
      </c>
      <c r="BK74" s="19">
        <v>6918071</v>
      </c>
      <c r="BL74" s="18">
        <v>6964301</v>
      </c>
      <c r="BM74" s="18">
        <v>6283198</v>
      </c>
      <c r="BN74" s="18">
        <v>6381369</v>
      </c>
      <c r="BO74" s="18">
        <v>9387132</v>
      </c>
      <c r="BP74" s="18">
        <v>11862467</v>
      </c>
      <c r="BQ74" s="24">
        <v>12008990</v>
      </c>
      <c r="BR74" s="19">
        <v>12542707</v>
      </c>
      <c r="BS74" s="18">
        <f aca="true" t="shared" si="36" ref="BS74:BW80">+BS14+BS34+BS54</f>
        <v>12765846</v>
      </c>
      <c r="BT74" s="18">
        <f t="shared" si="36"/>
        <v>16287165</v>
      </c>
      <c r="BU74" s="18">
        <f t="shared" si="36"/>
        <v>16194467</v>
      </c>
      <c r="BV74" s="18">
        <f t="shared" si="36"/>
        <v>10408392</v>
      </c>
      <c r="BW74" s="61">
        <f t="shared" si="36"/>
        <v>11814556</v>
      </c>
    </row>
    <row r="75" spans="1:75" ht="12" customHeight="1">
      <c r="A75" s="139" t="s">
        <v>17</v>
      </c>
      <c r="B75" s="135" t="s">
        <v>20</v>
      </c>
      <c r="C75" s="12" t="s">
        <v>22</v>
      </c>
      <c r="D75" s="40">
        <v>2020</v>
      </c>
      <c r="E75" s="14">
        <v>2191</v>
      </c>
      <c r="F75" s="14">
        <v>2124</v>
      </c>
      <c r="G75" s="14">
        <v>2236</v>
      </c>
      <c r="H75" s="14">
        <v>2304</v>
      </c>
      <c r="I75" s="14">
        <v>2534</v>
      </c>
      <c r="J75" s="14">
        <v>2596</v>
      </c>
      <c r="K75" s="14">
        <v>2634</v>
      </c>
      <c r="L75" s="15">
        <v>2495</v>
      </c>
      <c r="M75" s="14">
        <v>2676</v>
      </c>
      <c r="N75" s="14">
        <v>2631</v>
      </c>
      <c r="O75" s="14">
        <v>2576</v>
      </c>
      <c r="P75" s="14">
        <v>2563</v>
      </c>
      <c r="Q75" s="14">
        <v>2610</v>
      </c>
      <c r="R75" s="14">
        <v>2451</v>
      </c>
      <c r="S75" s="15">
        <v>2591</v>
      </c>
      <c r="T75" s="14">
        <v>2629</v>
      </c>
      <c r="U75" s="14">
        <v>2352</v>
      </c>
      <c r="V75" s="14">
        <v>2232</v>
      </c>
      <c r="W75" s="14">
        <v>2102</v>
      </c>
      <c r="X75" s="60">
        <v>2229</v>
      </c>
      <c r="Z75" s="137" t="s">
        <v>34</v>
      </c>
      <c r="AA75" s="135" t="s">
        <v>20</v>
      </c>
      <c r="AB75" s="12" t="s">
        <v>22</v>
      </c>
      <c r="AC75" s="13">
        <v>8970</v>
      </c>
      <c r="AD75" s="14">
        <v>9225</v>
      </c>
      <c r="AE75" s="14">
        <v>9084</v>
      </c>
      <c r="AF75" s="14">
        <v>9078</v>
      </c>
      <c r="AG75" s="14">
        <v>8789</v>
      </c>
      <c r="AH75" s="14">
        <v>8856</v>
      </c>
      <c r="AI75" s="14">
        <v>9239</v>
      </c>
      <c r="AJ75" s="14">
        <v>9470</v>
      </c>
      <c r="AK75" s="15">
        <v>8869</v>
      </c>
      <c r="AL75" s="14">
        <v>8874</v>
      </c>
      <c r="AM75" s="14">
        <v>9353</v>
      </c>
      <c r="AN75" s="14">
        <v>9214</v>
      </c>
      <c r="AO75" s="14">
        <v>9109</v>
      </c>
      <c r="AP75" s="55">
        <v>9346</v>
      </c>
      <c r="AQ75" s="14">
        <v>9579</v>
      </c>
      <c r="AR75" s="15">
        <v>9787</v>
      </c>
      <c r="AS75" s="14">
        <v>9946</v>
      </c>
      <c r="AT75" s="14">
        <v>9560</v>
      </c>
      <c r="AU75" s="14">
        <v>8949</v>
      </c>
      <c r="AV75" s="14">
        <v>8123</v>
      </c>
      <c r="AW75" s="60">
        <v>8631</v>
      </c>
      <c r="AX75" s="1"/>
      <c r="AZ75" s="123"/>
      <c r="BA75" s="125"/>
      <c r="BB75" s="16" t="s">
        <v>24</v>
      </c>
      <c r="BC75" s="24">
        <v>953476666</v>
      </c>
      <c r="BD75" s="18">
        <v>961591767</v>
      </c>
      <c r="BE75" s="18">
        <v>946777999</v>
      </c>
      <c r="BF75" s="18">
        <v>953338833</v>
      </c>
      <c r="BG75" s="18">
        <v>989584371</v>
      </c>
      <c r="BH75" s="18">
        <v>969339162</v>
      </c>
      <c r="BI75" s="18">
        <v>975208312</v>
      </c>
      <c r="BJ75" s="18">
        <v>964472716</v>
      </c>
      <c r="BK75" s="19">
        <v>929767808</v>
      </c>
      <c r="BL75" s="18">
        <v>906608621</v>
      </c>
      <c r="BM75" s="18">
        <v>938995532</v>
      </c>
      <c r="BN75" s="18">
        <v>907307385</v>
      </c>
      <c r="BO75" s="18">
        <v>896576400</v>
      </c>
      <c r="BP75" s="18">
        <v>884125207</v>
      </c>
      <c r="BQ75" s="24">
        <v>905720469</v>
      </c>
      <c r="BR75" s="19">
        <v>905893624</v>
      </c>
      <c r="BS75" s="18">
        <f t="shared" si="36"/>
        <v>922606493</v>
      </c>
      <c r="BT75" s="18">
        <f t="shared" si="36"/>
        <v>933482458</v>
      </c>
      <c r="BU75" s="18">
        <f t="shared" si="36"/>
        <v>929830383</v>
      </c>
      <c r="BV75" s="18">
        <f t="shared" si="36"/>
        <v>816520934</v>
      </c>
      <c r="BW75" s="61">
        <f t="shared" si="36"/>
        <v>837056901</v>
      </c>
    </row>
    <row r="76" spans="1:75" ht="12">
      <c r="A76" s="138"/>
      <c r="B76" s="125"/>
      <c r="C76" s="16" t="s">
        <v>37</v>
      </c>
      <c r="D76" s="24"/>
      <c r="E76" s="18"/>
      <c r="F76" s="18"/>
      <c r="G76" s="18"/>
      <c r="H76" s="18"/>
      <c r="I76" s="18"/>
      <c r="J76" s="18"/>
      <c r="K76" s="18"/>
      <c r="L76" s="19"/>
      <c r="M76" s="18"/>
      <c r="N76" s="18"/>
      <c r="O76" s="18"/>
      <c r="P76" s="18"/>
      <c r="Q76" s="18"/>
      <c r="R76" s="18"/>
      <c r="S76" s="19"/>
      <c r="T76" s="18"/>
      <c r="U76" s="18"/>
      <c r="V76" s="18"/>
      <c r="W76" s="18"/>
      <c r="X76" s="61"/>
      <c r="Z76" s="123"/>
      <c r="AA76" s="125"/>
      <c r="AB76" s="16" t="s">
        <v>37</v>
      </c>
      <c r="AC76" s="24"/>
      <c r="AD76" s="18"/>
      <c r="AE76" s="18"/>
      <c r="AF76" s="18"/>
      <c r="AG76" s="18"/>
      <c r="AH76" s="18"/>
      <c r="AI76" s="18"/>
      <c r="AJ76" s="18"/>
      <c r="AK76" s="19"/>
      <c r="AL76" s="18"/>
      <c r="AM76" s="18"/>
      <c r="AN76" s="18">
        <v>7</v>
      </c>
      <c r="AO76" s="18">
        <v>2</v>
      </c>
      <c r="AP76" s="1">
        <v>4</v>
      </c>
      <c r="AQ76" s="18"/>
      <c r="AR76" s="19"/>
      <c r="AS76" s="18"/>
      <c r="AT76" s="18"/>
      <c r="AU76" s="18"/>
      <c r="AV76" s="18"/>
      <c r="AW76" s="61"/>
      <c r="AX76" s="1"/>
      <c r="AZ76" s="123"/>
      <c r="BA76" s="125"/>
      <c r="BB76" s="16" t="s">
        <v>38</v>
      </c>
      <c r="BC76" s="24">
        <v>1221060046</v>
      </c>
      <c r="BD76" s="18">
        <v>1285021826</v>
      </c>
      <c r="BE76" s="18">
        <v>1327107523</v>
      </c>
      <c r="BF76" s="18">
        <v>1373177935</v>
      </c>
      <c r="BG76" s="18">
        <v>1404538989</v>
      </c>
      <c r="BH76" s="18">
        <v>1365561755</v>
      </c>
      <c r="BI76" s="18">
        <v>1453713076</v>
      </c>
      <c r="BJ76" s="18">
        <v>1464165252</v>
      </c>
      <c r="BK76" s="19">
        <v>1330688689</v>
      </c>
      <c r="BL76" s="18">
        <v>1250574076</v>
      </c>
      <c r="BM76" s="18">
        <v>1247431951</v>
      </c>
      <c r="BN76" s="18">
        <v>1267658324</v>
      </c>
      <c r="BO76" s="18">
        <v>1231752440</v>
      </c>
      <c r="BP76" s="18">
        <v>1234586388</v>
      </c>
      <c r="BQ76" s="24">
        <v>1215872696</v>
      </c>
      <c r="BR76" s="19">
        <v>1211785960</v>
      </c>
      <c r="BS76" s="18">
        <f t="shared" si="36"/>
        <v>1188334014</v>
      </c>
      <c r="BT76" s="18">
        <f t="shared" si="36"/>
        <v>1107428581</v>
      </c>
      <c r="BU76" s="18">
        <f t="shared" si="36"/>
        <v>1027450396</v>
      </c>
      <c r="BV76" s="18">
        <f t="shared" si="36"/>
        <v>946243723</v>
      </c>
      <c r="BW76" s="61">
        <f t="shared" si="36"/>
        <v>886016301</v>
      </c>
    </row>
    <row r="77" spans="1:75" ht="12">
      <c r="A77" s="138"/>
      <c r="B77" s="125"/>
      <c r="C77" s="16" t="s">
        <v>24</v>
      </c>
      <c r="D77" s="24">
        <v>46730</v>
      </c>
      <c r="E77" s="18">
        <v>44291</v>
      </c>
      <c r="F77" s="18">
        <v>42326</v>
      </c>
      <c r="G77" s="18">
        <v>42075</v>
      </c>
      <c r="H77" s="18">
        <v>43369</v>
      </c>
      <c r="I77" s="18">
        <v>43461</v>
      </c>
      <c r="J77" s="18">
        <v>42929</v>
      </c>
      <c r="K77" s="18">
        <v>42238</v>
      </c>
      <c r="L77" s="19">
        <v>38553</v>
      </c>
      <c r="M77" s="18">
        <v>36843</v>
      </c>
      <c r="N77" s="18">
        <v>38767</v>
      </c>
      <c r="O77" s="18">
        <v>34979</v>
      </c>
      <c r="P77" s="18">
        <v>34057</v>
      </c>
      <c r="Q77" s="18">
        <v>33039</v>
      </c>
      <c r="R77" s="18">
        <v>34439</v>
      </c>
      <c r="S77" s="19">
        <v>34491</v>
      </c>
      <c r="T77" s="18">
        <v>34317</v>
      </c>
      <c r="U77" s="18">
        <v>32370</v>
      </c>
      <c r="V77" s="18">
        <v>31210</v>
      </c>
      <c r="W77" s="18">
        <v>25012</v>
      </c>
      <c r="X77" s="61">
        <v>26917</v>
      </c>
      <c r="Z77" s="123"/>
      <c r="AA77" s="125"/>
      <c r="AB77" s="16" t="s">
        <v>24</v>
      </c>
      <c r="AC77" s="24">
        <v>38888</v>
      </c>
      <c r="AD77" s="18">
        <v>37139</v>
      </c>
      <c r="AE77" s="18">
        <v>36454</v>
      </c>
      <c r="AF77" s="18">
        <v>34274</v>
      </c>
      <c r="AG77" s="18">
        <v>33395</v>
      </c>
      <c r="AH77" s="18">
        <v>33785</v>
      </c>
      <c r="AI77" s="18">
        <v>32641</v>
      </c>
      <c r="AJ77" s="18">
        <v>31199</v>
      </c>
      <c r="AK77" s="19">
        <v>27552</v>
      </c>
      <c r="AL77" s="18">
        <v>26717</v>
      </c>
      <c r="AM77" s="18">
        <v>27780</v>
      </c>
      <c r="AN77" s="18">
        <v>27628</v>
      </c>
      <c r="AO77" s="18">
        <v>27550</v>
      </c>
      <c r="AP77" s="1">
        <v>29219</v>
      </c>
      <c r="AQ77" s="18">
        <v>29753</v>
      </c>
      <c r="AR77" s="19">
        <v>27954</v>
      </c>
      <c r="AS77" s="18">
        <v>28079</v>
      </c>
      <c r="AT77" s="18">
        <v>28408</v>
      </c>
      <c r="AU77" s="18">
        <v>28165</v>
      </c>
      <c r="AV77" s="18">
        <v>22432</v>
      </c>
      <c r="AW77" s="61">
        <v>23067</v>
      </c>
      <c r="AX77" s="1"/>
      <c r="AZ77" s="123"/>
      <c r="BA77" s="125"/>
      <c r="BB77" s="16" t="s">
        <v>28</v>
      </c>
      <c r="BC77" s="24">
        <v>43841979</v>
      </c>
      <c r="BD77" s="18">
        <v>42463708</v>
      </c>
      <c r="BE77" s="18">
        <v>39400422</v>
      </c>
      <c r="BF77" s="18">
        <v>36430643</v>
      </c>
      <c r="BG77" s="18">
        <v>35471235</v>
      </c>
      <c r="BH77" s="18">
        <v>34622883</v>
      </c>
      <c r="BI77" s="18">
        <v>33475054</v>
      </c>
      <c r="BJ77" s="18">
        <v>33563576</v>
      </c>
      <c r="BK77" s="19">
        <v>34647024</v>
      </c>
      <c r="BL77" s="18">
        <v>33827836</v>
      </c>
      <c r="BM77" s="18">
        <v>33216884</v>
      </c>
      <c r="BN77" s="18">
        <v>29983733</v>
      </c>
      <c r="BO77" s="18">
        <v>28623820</v>
      </c>
      <c r="BP77" s="18">
        <v>27958383</v>
      </c>
      <c r="BQ77" s="24">
        <v>26328069</v>
      </c>
      <c r="BR77" s="19">
        <v>24347709</v>
      </c>
      <c r="BS77" s="18">
        <f t="shared" si="36"/>
        <v>24358301</v>
      </c>
      <c r="BT77" s="18">
        <f t="shared" si="36"/>
        <v>23220926</v>
      </c>
      <c r="BU77" s="18">
        <f t="shared" si="36"/>
        <v>22348814</v>
      </c>
      <c r="BV77" s="18">
        <f t="shared" si="36"/>
        <v>22564005</v>
      </c>
      <c r="BW77" s="61">
        <f t="shared" si="36"/>
        <v>20178913</v>
      </c>
    </row>
    <row r="78" spans="1:75" ht="12">
      <c r="A78" s="138"/>
      <c r="B78" s="125"/>
      <c r="C78" s="16" t="s">
        <v>38</v>
      </c>
      <c r="D78" s="24">
        <v>365</v>
      </c>
      <c r="E78" s="18">
        <v>441</v>
      </c>
      <c r="F78" s="18">
        <v>2871</v>
      </c>
      <c r="G78" s="18">
        <v>4191</v>
      </c>
      <c r="H78" s="18">
        <v>1450</v>
      </c>
      <c r="I78" s="18">
        <v>1233</v>
      </c>
      <c r="J78" s="18">
        <v>699</v>
      </c>
      <c r="K78" s="18">
        <v>441</v>
      </c>
      <c r="L78" s="19">
        <v>669</v>
      </c>
      <c r="M78" s="18">
        <v>667</v>
      </c>
      <c r="N78" s="18">
        <v>657</v>
      </c>
      <c r="O78" s="18">
        <v>657</v>
      </c>
      <c r="P78" s="18">
        <v>670</v>
      </c>
      <c r="Q78" s="18">
        <v>672</v>
      </c>
      <c r="R78" s="18">
        <v>680</v>
      </c>
      <c r="S78" s="19">
        <v>649</v>
      </c>
      <c r="T78" s="18">
        <v>673</v>
      </c>
      <c r="U78" s="18">
        <v>626</v>
      </c>
      <c r="V78" s="18">
        <v>663</v>
      </c>
      <c r="W78" s="18">
        <v>625</v>
      </c>
      <c r="X78" s="61">
        <v>368</v>
      </c>
      <c r="Z78" s="123"/>
      <c r="AA78" s="125"/>
      <c r="AB78" s="16" t="s">
        <v>38</v>
      </c>
      <c r="AC78" s="24">
        <v>179</v>
      </c>
      <c r="AD78" s="18">
        <v>184</v>
      </c>
      <c r="AE78" s="18">
        <v>185</v>
      </c>
      <c r="AF78" s="18">
        <v>183</v>
      </c>
      <c r="AG78" s="18">
        <v>205</v>
      </c>
      <c r="AH78" s="18">
        <v>226</v>
      </c>
      <c r="AI78" s="18">
        <v>295</v>
      </c>
      <c r="AJ78" s="18">
        <v>297</v>
      </c>
      <c r="AK78" s="19">
        <v>305</v>
      </c>
      <c r="AL78" s="18">
        <v>298</v>
      </c>
      <c r="AM78" s="18">
        <v>303</v>
      </c>
      <c r="AN78" s="18">
        <v>300</v>
      </c>
      <c r="AO78" s="18">
        <v>303</v>
      </c>
      <c r="AP78" s="1">
        <v>304</v>
      </c>
      <c r="AQ78" s="18">
        <v>295</v>
      </c>
      <c r="AR78" s="19">
        <v>304</v>
      </c>
      <c r="AS78" s="18">
        <v>311</v>
      </c>
      <c r="AT78" s="18">
        <v>312</v>
      </c>
      <c r="AU78" s="18">
        <v>254</v>
      </c>
      <c r="AV78" s="18">
        <v>201</v>
      </c>
      <c r="AW78" s="61">
        <v>201</v>
      </c>
      <c r="AX78" s="1"/>
      <c r="AZ78" s="123"/>
      <c r="BA78" s="125"/>
      <c r="BB78" s="16" t="s">
        <v>42</v>
      </c>
      <c r="BC78" s="24">
        <v>7114761</v>
      </c>
      <c r="BD78" s="18">
        <v>7168485</v>
      </c>
      <c r="BE78" s="18">
        <v>6132004</v>
      </c>
      <c r="BF78" s="18">
        <v>6642796</v>
      </c>
      <c r="BG78" s="18">
        <v>5832712</v>
      </c>
      <c r="BH78" s="18">
        <v>5509383</v>
      </c>
      <c r="BI78" s="18">
        <v>5579080</v>
      </c>
      <c r="BJ78" s="18">
        <v>5717501</v>
      </c>
      <c r="BK78" s="19">
        <v>5558974</v>
      </c>
      <c r="BL78" s="18">
        <v>4245028</v>
      </c>
      <c r="BM78" s="18">
        <v>4016740</v>
      </c>
      <c r="BN78" s="18">
        <v>3730098</v>
      </c>
      <c r="BO78" s="18">
        <v>3702202</v>
      </c>
      <c r="BP78" s="18">
        <v>3096936</v>
      </c>
      <c r="BQ78" s="24">
        <v>3377358</v>
      </c>
      <c r="BR78" s="19">
        <v>2974069</v>
      </c>
      <c r="BS78" s="18">
        <f t="shared" si="36"/>
        <v>2574230</v>
      </c>
      <c r="BT78" s="18">
        <f t="shared" si="36"/>
        <v>2435507</v>
      </c>
      <c r="BU78" s="18">
        <f t="shared" si="36"/>
        <v>1843578</v>
      </c>
      <c r="BV78" s="18">
        <f t="shared" si="36"/>
        <v>1653823</v>
      </c>
      <c r="BW78" s="61">
        <f t="shared" si="36"/>
        <v>2016168</v>
      </c>
    </row>
    <row r="79" spans="1:75" ht="12">
      <c r="A79" s="138"/>
      <c r="B79" s="125"/>
      <c r="C79" s="16" t="s">
        <v>28</v>
      </c>
      <c r="D79" s="24">
        <v>2</v>
      </c>
      <c r="E79" s="18"/>
      <c r="F79" s="18"/>
      <c r="G79" s="18">
        <v>1</v>
      </c>
      <c r="H79" s="18">
        <v>2</v>
      </c>
      <c r="I79" s="18">
        <v>14</v>
      </c>
      <c r="J79" s="18"/>
      <c r="K79" s="18"/>
      <c r="L79" s="19"/>
      <c r="M79" s="18"/>
      <c r="N79" s="18"/>
      <c r="O79" s="18"/>
      <c r="P79" s="18"/>
      <c r="Q79" s="18"/>
      <c r="R79" s="18"/>
      <c r="S79" s="19"/>
      <c r="T79" s="18"/>
      <c r="U79" s="18"/>
      <c r="V79" s="18"/>
      <c r="W79" s="18"/>
      <c r="X79" s="61">
        <v>6</v>
      </c>
      <c r="Z79" s="123"/>
      <c r="AA79" s="125"/>
      <c r="AB79" s="16" t="s">
        <v>28</v>
      </c>
      <c r="AC79" s="24"/>
      <c r="AD79" s="18"/>
      <c r="AE79" s="18"/>
      <c r="AF79" s="18"/>
      <c r="AG79" s="18"/>
      <c r="AH79" s="18"/>
      <c r="AI79" s="18"/>
      <c r="AJ79" s="18"/>
      <c r="AK79" s="19"/>
      <c r="AL79" s="18"/>
      <c r="AM79" s="18">
        <v>1</v>
      </c>
      <c r="AN79" s="18"/>
      <c r="AO79" s="18"/>
      <c r="AP79" s="1">
        <v>2</v>
      </c>
      <c r="AQ79" s="18"/>
      <c r="AR79" s="19"/>
      <c r="AS79" s="18"/>
      <c r="AT79" s="18"/>
      <c r="AU79" s="18"/>
      <c r="AV79" s="18"/>
      <c r="AW79" s="61"/>
      <c r="AX79" s="1"/>
      <c r="AZ79" s="123"/>
      <c r="BA79" s="125"/>
      <c r="BB79" s="16" t="s">
        <v>26</v>
      </c>
      <c r="BC79" s="24">
        <v>73230871</v>
      </c>
      <c r="BD79" s="18">
        <v>73353368</v>
      </c>
      <c r="BE79" s="18">
        <v>63791629</v>
      </c>
      <c r="BF79" s="18">
        <v>60749903</v>
      </c>
      <c r="BG79" s="18">
        <v>61371839</v>
      </c>
      <c r="BH79" s="18">
        <v>62441075</v>
      </c>
      <c r="BI79" s="18">
        <v>59968577</v>
      </c>
      <c r="BJ79" s="18">
        <v>106534477</v>
      </c>
      <c r="BK79" s="19">
        <v>56362720</v>
      </c>
      <c r="BL79" s="18">
        <v>96021425</v>
      </c>
      <c r="BM79" s="18">
        <v>66945652</v>
      </c>
      <c r="BN79" s="18">
        <v>63179600</v>
      </c>
      <c r="BO79" s="18">
        <v>65478241</v>
      </c>
      <c r="BP79" s="18">
        <v>66402287</v>
      </c>
      <c r="BQ79" s="24">
        <v>70780682</v>
      </c>
      <c r="BR79" s="19">
        <v>73969986</v>
      </c>
      <c r="BS79" s="18">
        <f t="shared" si="36"/>
        <v>72014038</v>
      </c>
      <c r="BT79" s="18">
        <f t="shared" si="36"/>
        <v>73084976</v>
      </c>
      <c r="BU79" s="18">
        <f t="shared" si="36"/>
        <v>80407204</v>
      </c>
      <c r="BV79" s="18">
        <f t="shared" si="36"/>
        <v>75106543</v>
      </c>
      <c r="BW79" s="61">
        <f t="shared" si="36"/>
        <v>73002063</v>
      </c>
    </row>
    <row r="80" spans="1:75" ht="12">
      <c r="A80" s="138"/>
      <c r="B80" s="125"/>
      <c r="C80" s="16" t="s">
        <v>42</v>
      </c>
      <c r="D80" s="24"/>
      <c r="E80" s="18"/>
      <c r="F80" s="18"/>
      <c r="G80" s="18"/>
      <c r="H80" s="18"/>
      <c r="I80" s="18"/>
      <c r="J80" s="18"/>
      <c r="K80" s="18"/>
      <c r="L80" s="19"/>
      <c r="M80" s="18">
        <v>2</v>
      </c>
      <c r="N80" s="18"/>
      <c r="O80" s="18"/>
      <c r="P80" s="18"/>
      <c r="Q80" s="18"/>
      <c r="R80" s="18"/>
      <c r="S80" s="19"/>
      <c r="T80" s="18"/>
      <c r="U80" s="18"/>
      <c r="V80" s="18"/>
      <c r="W80" s="18"/>
      <c r="X80" s="61"/>
      <c r="Z80" s="123"/>
      <c r="AA80" s="125"/>
      <c r="AB80" s="16" t="s">
        <v>42</v>
      </c>
      <c r="AC80" s="24"/>
      <c r="AD80" s="18"/>
      <c r="AE80" s="18"/>
      <c r="AF80" s="18"/>
      <c r="AG80" s="18"/>
      <c r="AH80" s="18"/>
      <c r="AI80" s="18"/>
      <c r="AJ80" s="18"/>
      <c r="AK80" s="19"/>
      <c r="AL80" s="18"/>
      <c r="AM80" s="18"/>
      <c r="AN80" s="18"/>
      <c r="AO80" s="18"/>
      <c r="AP80" s="1"/>
      <c r="AQ80" s="18"/>
      <c r="AR80" s="19"/>
      <c r="AS80" s="18"/>
      <c r="AT80" s="18"/>
      <c r="AU80" s="18"/>
      <c r="AV80" s="18"/>
      <c r="AW80" s="61"/>
      <c r="AX80" s="1"/>
      <c r="AZ80" s="123"/>
      <c r="BA80" s="125"/>
      <c r="BB80" s="16" t="s">
        <v>43</v>
      </c>
      <c r="BC80" s="24">
        <v>4874622</v>
      </c>
      <c r="BD80" s="18">
        <v>5396817</v>
      </c>
      <c r="BE80" s="18">
        <v>4689587</v>
      </c>
      <c r="BF80" s="18">
        <v>4618813</v>
      </c>
      <c r="BG80" s="18">
        <v>4593049</v>
      </c>
      <c r="BH80" s="18">
        <v>4594205</v>
      </c>
      <c r="BI80" s="18">
        <v>4210893</v>
      </c>
      <c r="BJ80" s="18">
        <v>4143564</v>
      </c>
      <c r="BK80" s="19">
        <v>4273404</v>
      </c>
      <c r="BL80" s="18">
        <v>4351300</v>
      </c>
      <c r="BM80" s="18">
        <v>4442085</v>
      </c>
      <c r="BN80" s="18">
        <v>4343166</v>
      </c>
      <c r="BO80" s="18">
        <v>4238102</v>
      </c>
      <c r="BP80" s="18">
        <v>4478572</v>
      </c>
      <c r="BQ80" s="24">
        <v>4486618</v>
      </c>
      <c r="BR80" s="19">
        <v>4417096</v>
      </c>
      <c r="BS80" s="18">
        <f t="shared" si="36"/>
        <v>4421326</v>
      </c>
      <c r="BT80" s="18">
        <f t="shared" si="36"/>
        <v>4482412</v>
      </c>
      <c r="BU80" s="18">
        <f t="shared" si="36"/>
        <v>4544446</v>
      </c>
      <c r="BV80" s="18">
        <f t="shared" si="36"/>
        <v>1129064</v>
      </c>
      <c r="BW80" s="61">
        <f t="shared" si="36"/>
        <v>0</v>
      </c>
    </row>
    <row r="81" spans="1:75" ht="12" customHeight="1">
      <c r="A81" s="138"/>
      <c r="B81" s="125"/>
      <c r="C81" s="16" t="s">
        <v>26</v>
      </c>
      <c r="D81" s="24">
        <v>4803</v>
      </c>
      <c r="E81" s="18">
        <v>4975</v>
      </c>
      <c r="F81" s="18">
        <v>3881</v>
      </c>
      <c r="G81" s="18">
        <v>3500</v>
      </c>
      <c r="H81" s="18">
        <v>2642</v>
      </c>
      <c r="I81" s="18">
        <v>2834</v>
      </c>
      <c r="J81" s="18">
        <v>2918</v>
      </c>
      <c r="K81" s="18">
        <v>2246</v>
      </c>
      <c r="L81" s="19">
        <v>2034</v>
      </c>
      <c r="M81" s="18">
        <v>1998</v>
      </c>
      <c r="N81" s="18">
        <v>1134</v>
      </c>
      <c r="O81" s="18">
        <v>1118</v>
      </c>
      <c r="P81" s="18">
        <v>1048</v>
      </c>
      <c r="Q81" s="18">
        <v>1146</v>
      </c>
      <c r="R81" s="18">
        <v>1179</v>
      </c>
      <c r="S81" s="19">
        <v>1255</v>
      </c>
      <c r="T81" s="18">
        <v>1529</v>
      </c>
      <c r="U81" s="18">
        <v>2013</v>
      </c>
      <c r="V81" s="18">
        <v>2715</v>
      </c>
      <c r="W81" s="18">
        <v>2187</v>
      </c>
      <c r="X81" s="61">
        <v>2218</v>
      </c>
      <c r="Z81" s="123"/>
      <c r="AA81" s="125"/>
      <c r="AB81" s="16" t="s">
        <v>26</v>
      </c>
      <c r="AC81" s="24">
        <v>2358</v>
      </c>
      <c r="AD81" s="18">
        <v>2269</v>
      </c>
      <c r="AE81" s="18">
        <v>2416</v>
      </c>
      <c r="AF81" s="18">
        <v>2586</v>
      </c>
      <c r="AG81" s="18">
        <v>1594</v>
      </c>
      <c r="AH81" s="18">
        <v>1738</v>
      </c>
      <c r="AI81" s="18">
        <v>2012</v>
      </c>
      <c r="AJ81" s="18">
        <v>1723</v>
      </c>
      <c r="AK81" s="19">
        <v>1744</v>
      </c>
      <c r="AL81" s="18">
        <v>1775</v>
      </c>
      <c r="AM81" s="18">
        <v>2116</v>
      </c>
      <c r="AN81" s="18">
        <v>3328</v>
      </c>
      <c r="AO81" s="18">
        <v>4565</v>
      </c>
      <c r="AP81" s="1">
        <v>4312</v>
      </c>
      <c r="AQ81" s="18">
        <v>3516</v>
      </c>
      <c r="AR81" s="19">
        <v>2179</v>
      </c>
      <c r="AS81" s="18">
        <v>1516</v>
      </c>
      <c r="AT81" s="18">
        <v>1511</v>
      </c>
      <c r="AU81" s="18">
        <v>1371</v>
      </c>
      <c r="AV81" s="18">
        <v>1621</v>
      </c>
      <c r="AW81" s="61">
        <v>1513</v>
      </c>
      <c r="AX81" s="1"/>
      <c r="AZ81" s="123"/>
      <c r="BA81" s="125"/>
      <c r="BB81" s="20" t="s">
        <v>11</v>
      </c>
      <c r="BC81" s="25">
        <v>3804615146</v>
      </c>
      <c r="BD81" s="22">
        <v>3924083145</v>
      </c>
      <c r="BE81" s="22">
        <v>3970530712</v>
      </c>
      <c r="BF81" s="22">
        <v>4031655281</v>
      </c>
      <c r="BG81" s="22">
        <v>4147550350</v>
      </c>
      <c r="BH81" s="22">
        <v>4063247460</v>
      </c>
      <c r="BI81" s="22">
        <v>4231106332</v>
      </c>
      <c r="BJ81" s="22">
        <v>4310229663</v>
      </c>
      <c r="BK81" s="23">
        <f>SUM(BK73:BK80)</f>
        <v>4046405211</v>
      </c>
      <c r="BL81" s="22">
        <v>3968341759</v>
      </c>
      <c r="BM81" s="22">
        <v>4034827613</v>
      </c>
      <c r="BN81" s="22">
        <v>4000883600</v>
      </c>
      <c r="BO81" s="22">
        <v>3946664975</v>
      </c>
      <c r="BP81" s="22">
        <v>3978723070</v>
      </c>
      <c r="BQ81" s="25">
        <v>4016536976</v>
      </c>
      <c r="BR81" s="23">
        <v>4026459547</v>
      </c>
      <c r="BS81" s="22">
        <f>SUM(BS73:BS80)</f>
        <v>4074540959</v>
      </c>
      <c r="BT81" s="22">
        <f>SUM(BT73:BT80)</f>
        <v>4049089316</v>
      </c>
      <c r="BU81" s="22">
        <f>SUM(BU73:BU80)</f>
        <v>4038983787</v>
      </c>
      <c r="BV81" s="22">
        <f>SUM(BV73:BV80)</f>
        <v>3579781038</v>
      </c>
      <c r="BW81" s="62">
        <f>SUM(BW73:BW80)</f>
        <v>3698088152</v>
      </c>
    </row>
    <row r="82" spans="1:75" ht="12.75" thickBot="1">
      <c r="A82" s="138"/>
      <c r="B82" s="125"/>
      <c r="C82" s="20" t="s">
        <v>11</v>
      </c>
      <c r="D82" s="25">
        <v>53920</v>
      </c>
      <c r="E82" s="25">
        <v>51898</v>
      </c>
      <c r="F82" s="22">
        <v>51202</v>
      </c>
      <c r="G82" s="22">
        <v>52003</v>
      </c>
      <c r="H82" s="22">
        <v>49767</v>
      </c>
      <c r="I82" s="22">
        <v>50076</v>
      </c>
      <c r="J82" s="22">
        <v>49142</v>
      </c>
      <c r="K82" s="22">
        <v>47559</v>
      </c>
      <c r="L82" s="23">
        <v>43751</v>
      </c>
      <c r="M82" s="22">
        <v>42186</v>
      </c>
      <c r="N82" s="22">
        <v>43189</v>
      </c>
      <c r="O82" s="22">
        <v>39330</v>
      </c>
      <c r="P82" s="22">
        <v>38338</v>
      </c>
      <c r="Q82" s="22">
        <v>37467</v>
      </c>
      <c r="R82" s="22">
        <f aca="true" t="shared" si="37" ref="R82:X82">SUM(R75:R81)</f>
        <v>38749</v>
      </c>
      <c r="S82" s="23">
        <f t="shared" si="37"/>
        <v>38986</v>
      </c>
      <c r="T82" s="22">
        <f t="shared" si="37"/>
        <v>39148</v>
      </c>
      <c r="U82" s="22">
        <f t="shared" si="37"/>
        <v>37361</v>
      </c>
      <c r="V82" s="22">
        <f t="shared" si="37"/>
        <v>36820</v>
      </c>
      <c r="W82" s="22">
        <f t="shared" si="37"/>
        <v>29926</v>
      </c>
      <c r="X82" s="62">
        <f t="shared" si="37"/>
        <v>31738</v>
      </c>
      <c r="Z82" s="123"/>
      <c r="AA82" s="125"/>
      <c r="AB82" s="20" t="s">
        <v>11</v>
      </c>
      <c r="AC82" s="25">
        <v>50395</v>
      </c>
      <c r="AD82" s="25">
        <v>48817</v>
      </c>
      <c r="AE82" s="22">
        <v>48139</v>
      </c>
      <c r="AF82" s="22">
        <v>46121</v>
      </c>
      <c r="AG82" s="22">
        <v>43983</v>
      </c>
      <c r="AH82" s="22">
        <v>44605</v>
      </c>
      <c r="AI82" s="22">
        <v>44187</v>
      </c>
      <c r="AJ82" s="22">
        <v>42689</v>
      </c>
      <c r="AK82" s="23">
        <v>38470</v>
      </c>
      <c r="AL82" s="22">
        <v>37664</v>
      </c>
      <c r="AM82" s="22">
        <v>39553</v>
      </c>
      <c r="AN82" s="22">
        <v>40477</v>
      </c>
      <c r="AO82" s="22">
        <v>41529</v>
      </c>
      <c r="AP82" s="52">
        <v>43187</v>
      </c>
      <c r="AQ82" s="22">
        <f aca="true" t="shared" si="38" ref="AQ82:AW82">SUM(AQ75:AQ81)</f>
        <v>43143</v>
      </c>
      <c r="AR82" s="23">
        <f t="shared" si="38"/>
        <v>40224</v>
      </c>
      <c r="AS82" s="22">
        <f t="shared" si="38"/>
        <v>39852</v>
      </c>
      <c r="AT82" s="22">
        <f t="shared" si="38"/>
        <v>39791</v>
      </c>
      <c r="AU82" s="22">
        <f t="shared" si="38"/>
        <v>38739</v>
      </c>
      <c r="AV82" s="22">
        <f t="shared" si="38"/>
        <v>32377</v>
      </c>
      <c r="AW82" s="62">
        <f t="shared" si="38"/>
        <v>33412</v>
      </c>
      <c r="AX82" s="1"/>
      <c r="AZ82" s="124"/>
      <c r="BA82" s="127"/>
      <c r="BB82" s="35"/>
      <c r="BC82" s="36">
        <v>-100</v>
      </c>
      <c r="BD82" s="37">
        <v>-103.14008104408676</v>
      </c>
      <c r="BE82" s="37">
        <v>-104.36090273610029</v>
      </c>
      <c r="BF82" s="37">
        <v>-105.96749280249014</v>
      </c>
      <c r="BG82" s="37">
        <v>-109.0136634282326</v>
      </c>
      <c r="BH82" s="37">
        <v>-106.79785744615758</v>
      </c>
      <c r="BI82" s="37">
        <v>-111.20983777947669</v>
      </c>
      <c r="BJ82" s="37">
        <v>-113.2895049196127</v>
      </c>
      <c r="BK82" s="39">
        <f aca="true" t="shared" si="39" ref="BK82:BR82">BK81/$BC81*100</f>
        <v>106.35517800674812</v>
      </c>
      <c r="BL82" s="37">
        <v>-104.30336858570661</v>
      </c>
      <c r="BM82" s="39">
        <f t="shared" si="39"/>
        <v>106.05087395612233</v>
      </c>
      <c r="BN82" s="39">
        <f t="shared" si="39"/>
        <v>105.1586940194555</v>
      </c>
      <c r="BO82" s="39">
        <f t="shared" si="39"/>
        <v>103.7336188694235</v>
      </c>
      <c r="BP82" s="39">
        <f t="shared" si="39"/>
        <v>104.57622958745378</v>
      </c>
      <c r="BQ82" s="43">
        <f>BQ81/$BC81*100</f>
        <v>105.57012527857923</v>
      </c>
      <c r="BR82" s="44">
        <f t="shared" si="39"/>
        <v>105.83092881899599</v>
      </c>
      <c r="BS82" s="39">
        <f>+BS81/$BC81*100</f>
        <v>107.09469427633931</v>
      </c>
      <c r="BT82" s="39">
        <f>+BT81/$BC81*100</f>
        <v>106.42572666665193</v>
      </c>
      <c r="BU82" s="39">
        <f>+BU81/$BC81*100</f>
        <v>106.16011428242366</v>
      </c>
      <c r="BV82" s="39">
        <f>+BV81/$BC81*100</f>
        <v>94.0904901186555</v>
      </c>
      <c r="BW82" s="64">
        <f>+BW81/$BC81*100</f>
        <v>97.20005861533728</v>
      </c>
    </row>
    <row r="83" spans="1:50" ht="12">
      <c r="A83" s="138"/>
      <c r="B83" s="136"/>
      <c r="C83" s="26"/>
      <c r="D83" s="27">
        <v>-100</v>
      </c>
      <c r="E83" s="27">
        <v>-96.25</v>
      </c>
      <c r="F83" s="28">
        <v>-94.95919881305637</v>
      </c>
      <c r="G83" s="28">
        <v>-96.44473293768546</v>
      </c>
      <c r="H83" s="28">
        <v>-92.29784866468843</v>
      </c>
      <c r="I83" s="28">
        <v>-92.87091988130564</v>
      </c>
      <c r="J83" s="28">
        <v>-91.1387240356083</v>
      </c>
      <c r="K83" s="28">
        <v>-88.20289317507418</v>
      </c>
      <c r="L83" s="29">
        <v>-81.14057863501483</v>
      </c>
      <c r="M83" s="28">
        <v>-78.23813056379822</v>
      </c>
      <c r="N83" s="30">
        <v>80.09829376854599</v>
      </c>
      <c r="O83" s="30">
        <v>72.94139465875371</v>
      </c>
      <c r="P83" s="30">
        <v>71.10163204747775</v>
      </c>
      <c r="Q83" s="30">
        <v>69.48627596439168</v>
      </c>
      <c r="R83" s="30">
        <f aca="true" t="shared" si="40" ref="R83:X83">R82/$D82*100</f>
        <v>71.86387240356083</v>
      </c>
      <c r="S83" s="59">
        <f t="shared" si="40"/>
        <v>72.30341246290801</v>
      </c>
      <c r="T83" s="30">
        <f t="shared" si="40"/>
        <v>72.60385756676558</v>
      </c>
      <c r="U83" s="30">
        <f t="shared" si="40"/>
        <v>69.2896884272997</v>
      </c>
      <c r="V83" s="30">
        <f t="shared" si="40"/>
        <v>68.28635014836796</v>
      </c>
      <c r="W83" s="30">
        <f t="shared" si="40"/>
        <v>55.50074183976261</v>
      </c>
      <c r="X83" s="63">
        <f t="shared" si="40"/>
        <v>58.86127596439169</v>
      </c>
      <c r="Z83" s="123"/>
      <c r="AA83" s="136"/>
      <c r="AB83" s="16"/>
      <c r="AC83" s="31">
        <v>-100</v>
      </c>
      <c r="AD83" s="31">
        <v>-96.86873697787479</v>
      </c>
      <c r="AE83" s="32">
        <v>-95.52336541323544</v>
      </c>
      <c r="AF83" s="32">
        <v>-91.5189999007838</v>
      </c>
      <c r="AG83" s="32">
        <v>-87.27651552733407</v>
      </c>
      <c r="AH83" s="32">
        <v>-88.51076495684096</v>
      </c>
      <c r="AI83" s="32">
        <v>-87.68131759103086</v>
      </c>
      <c r="AJ83" s="32">
        <v>-84.70880047623773</v>
      </c>
      <c r="AK83" s="33">
        <v>-76.33693818831233</v>
      </c>
      <c r="AL83" s="32">
        <v>-74.73757317194166</v>
      </c>
      <c r="AM83" s="30">
        <v>78.48596090882032</v>
      </c>
      <c r="AN83" s="30">
        <v>80.3194761385058</v>
      </c>
      <c r="AO83" s="30">
        <v>82.40698481992261</v>
      </c>
      <c r="AP83" s="53">
        <v>85.6969937493799</v>
      </c>
      <c r="AQ83" s="30">
        <f aca="true" t="shared" si="41" ref="AQ83:AW83">AQ82/$AC82*100</f>
        <v>85.60968350034726</v>
      </c>
      <c r="AR83" s="59">
        <f t="shared" si="41"/>
        <v>79.81744220656812</v>
      </c>
      <c r="AS83" s="30">
        <f t="shared" si="41"/>
        <v>79.07927373747395</v>
      </c>
      <c r="AT83" s="30">
        <f t="shared" si="41"/>
        <v>78.95822998313324</v>
      </c>
      <c r="AU83" s="30">
        <f t="shared" si="41"/>
        <v>76.87072130171644</v>
      </c>
      <c r="AV83" s="30">
        <f t="shared" si="41"/>
        <v>64.24645302113305</v>
      </c>
      <c r="AW83" s="63">
        <f t="shared" si="41"/>
        <v>66.3002281972418</v>
      </c>
      <c r="AX83" s="54"/>
    </row>
    <row r="84" spans="1:75" ht="12" customHeight="1">
      <c r="A84" s="138"/>
      <c r="B84" s="126" t="s">
        <v>21</v>
      </c>
      <c r="C84" s="16" t="s">
        <v>22</v>
      </c>
      <c r="D84" s="24">
        <v>32668856</v>
      </c>
      <c r="E84" s="18">
        <v>36213894</v>
      </c>
      <c r="F84" s="18">
        <v>35331269</v>
      </c>
      <c r="G84" s="18">
        <v>36113876</v>
      </c>
      <c r="H84" s="18">
        <v>36371687</v>
      </c>
      <c r="I84" s="18">
        <v>39348951</v>
      </c>
      <c r="J84" s="18">
        <v>43181198</v>
      </c>
      <c r="K84" s="18">
        <v>42239584</v>
      </c>
      <c r="L84" s="19">
        <v>41856853</v>
      </c>
      <c r="M84" s="18">
        <v>43684752</v>
      </c>
      <c r="N84" s="18">
        <v>44739957</v>
      </c>
      <c r="O84" s="18">
        <v>41570709</v>
      </c>
      <c r="P84" s="18">
        <v>42305632</v>
      </c>
      <c r="Q84" s="22">
        <v>41695748</v>
      </c>
      <c r="R84" s="22">
        <v>42925145</v>
      </c>
      <c r="S84" s="23">
        <v>43490310</v>
      </c>
      <c r="T84" s="22">
        <v>47005006</v>
      </c>
      <c r="U84" s="22">
        <v>45437147</v>
      </c>
      <c r="V84" s="22">
        <v>47533251</v>
      </c>
      <c r="W84" s="22">
        <v>42550880</v>
      </c>
      <c r="X84" s="62">
        <v>48963201</v>
      </c>
      <c r="Z84" s="123"/>
      <c r="AA84" s="126" t="s">
        <v>21</v>
      </c>
      <c r="AB84" s="20" t="s">
        <v>22</v>
      </c>
      <c r="AC84" s="25">
        <v>157947569</v>
      </c>
      <c r="AD84" s="22">
        <v>164575495</v>
      </c>
      <c r="AE84" s="22">
        <v>169094396</v>
      </c>
      <c r="AF84" s="22">
        <v>171164750</v>
      </c>
      <c r="AG84" s="22">
        <v>162893525</v>
      </c>
      <c r="AH84" s="22">
        <v>166800648</v>
      </c>
      <c r="AI84" s="22">
        <v>170827972</v>
      </c>
      <c r="AJ84" s="22">
        <v>177514338</v>
      </c>
      <c r="AK84" s="23">
        <v>173378952</v>
      </c>
      <c r="AL84" s="22">
        <v>172832033</v>
      </c>
      <c r="AM84" s="22">
        <v>179415982</v>
      </c>
      <c r="AN84" s="22">
        <v>177893195</v>
      </c>
      <c r="AO84" s="22">
        <v>178950272</v>
      </c>
      <c r="AP84" s="52">
        <v>182826216</v>
      </c>
      <c r="AQ84" s="22">
        <v>184207892</v>
      </c>
      <c r="AR84" s="23">
        <v>186763956</v>
      </c>
      <c r="AS84" s="22">
        <v>191255786</v>
      </c>
      <c r="AT84" s="22">
        <v>197262308</v>
      </c>
      <c r="AU84" s="22">
        <v>194808272</v>
      </c>
      <c r="AV84" s="22">
        <v>174786017</v>
      </c>
      <c r="AW84" s="62">
        <v>194168799</v>
      </c>
      <c r="AX84" s="1"/>
      <c r="BD84" s="1"/>
      <c r="BM84" s="45"/>
      <c r="BN84" s="45"/>
      <c r="BO84" s="45"/>
      <c r="BP84" s="45"/>
      <c r="BQ84" s="45"/>
      <c r="BR84" s="45"/>
      <c r="BS84" s="45"/>
      <c r="BT84" s="45"/>
      <c r="BU84" s="45"/>
      <c r="BV84" s="45"/>
      <c r="BW84" s="45"/>
    </row>
    <row r="85" spans="1:56" ht="12">
      <c r="A85" s="138"/>
      <c r="B85" s="125"/>
      <c r="C85" s="16" t="s">
        <v>37</v>
      </c>
      <c r="D85" s="24"/>
      <c r="E85" s="18"/>
      <c r="F85" s="18"/>
      <c r="G85" s="18"/>
      <c r="H85" s="18"/>
      <c r="I85" s="18"/>
      <c r="J85" s="18"/>
      <c r="K85" s="18"/>
      <c r="L85" s="19"/>
      <c r="M85" s="18"/>
      <c r="N85" s="18"/>
      <c r="O85" s="18"/>
      <c r="P85" s="18"/>
      <c r="Q85" s="18"/>
      <c r="R85" s="18"/>
      <c r="S85" s="19"/>
      <c r="T85" s="18"/>
      <c r="U85" s="18"/>
      <c r="V85" s="18"/>
      <c r="W85" s="18"/>
      <c r="X85" s="61"/>
      <c r="Z85" s="123"/>
      <c r="AA85" s="125"/>
      <c r="AB85" s="16" t="s">
        <v>37</v>
      </c>
      <c r="AC85" s="24"/>
      <c r="AD85" s="18"/>
      <c r="AE85" s="18"/>
      <c r="AF85" s="18"/>
      <c r="AG85" s="18"/>
      <c r="AH85" s="18"/>
      <c r="AI85" s="18"/>
      <c r="AJ85" s="18"/>
      <c r="AK85" s="19"/>
      <c r="AL85" s="18"/>
      <c r="AM85" s="18"/>
      <c r="AN85" s="18">
        <v>66150</v>
      </c>
      <c r="AO85" s="18">
        <v>18900</v>
      </c>
      <c r="AP85" s="1">
        <v>37800</v>
      </c>
      <c r="AQ85" s="18"/>
      <c r="AR85" s="19"/>
      <c r="AS85" s="18"/>
      <c r="AT85" s="18"/>
      <c r="AU85" s="18"/>
      <c r="AV85" s="18"/>
      <c r="AW85" s="61"/>
      <c r="AX85" s="1"/>
      <c r="BD85" s="1"/>
    </row>
    <row r="86" spans="1:50" ht="12">
      <c r="A86" s="138"/>
      <c r="B86" s="125"/>
      <c r="C86" s="16" t="s">
        <v>24</v>
      </c>
      <c r="D86" s="24">
        <v>21097619</v>
      </c>
      <c r="E86" s="18">
        <v>21321640</v>
      </c>
      <c r="F86" s="18">
        <v>21158638</v>
      </c>
      <c r="G86" s="18">
        <v>22367193</v>
      </c>
      <c r="H86" s="18">
        <v>25145398</v>
      </c>
      <c r="I86" s="18">
        <v>24803066</v>
      </c>
      <c r="J86" s="18">
        <v>24796244</v>
      </c>
      <c r="K86" s="18">
        <v>25838744</v>
      </c>
      <c r="L86" s="19">
        <v>24605990</v>
      </c>
      <c r="M86" s="18">
        <v>23304407</v>
      </c>
      <c r="N86" s="18">
        <v>24526286</v>
      </c>
      <c r="O86" s="18">
        <v>21746913</v>
      </c>
      <c r="P86" s="18">
        <v>21282150</v>
      </c>
      <c r="Q86" s="18">
        <v>19790886</v>
      </c>
      <c r="R86" s="18">
        <v>21606281</v>
      </c>
      <c r="S86" s="19">
        <v>22386802</v>
      </c>
      <c r="T86" s="18">
        <v>25552903</v>
      </c>
      <c r="U86" s="18">
        <v>23945473</v>
      </c>
      <c r="V86" s="18">
        <v>24507023</v>
      </c>
      <c r="W86" s="18">
        <v>21179307</v>
      </c>
      <c r="X86" s="61">
        <v>21314893</v>
      </c>
      <c r="Z86" s="123"/>
      <c r="AA86" s="125"/>
      <c r="AB86" s="16" t="s">
        <v>24</v>
      </c>
      <c r="AC86" s="24">
        <v>27570621</v>
      </c>
      <c r="AD86" s="18">
        <v>27864762</v>
      </c>
      <c r="AE86" s="18">
        <v>28006375</v>
      </c>
      <c r="AF86" s="18">
        <v>28875835</v>
      </c>
      <c r="AG86" s="18">
        <v>29374683</v>
      </c>
      <c r="AH86" s="18">
        <v>30076607</v>
      </c>
      <c r="AI86" s="18">
        <v>29456688</v>
      </c>
      <c r="AJ86" s="18">
        <v>29340191</v>
      </c>
      <c r="AK86" s="19">
        <v>27974122</v>
      </c>
      <c r="AL86" s="18">
        <v>27821656</v>
      </c>
      <c r="AM86" s="18">
        <v>28138766</v>
      </c>
      <c r="AN86" s="18">
        <v>29356732</v>
      </c>
      <c r="AO86" s="18">
        <v>29718360</v>
      </c>
      <c r="AP86" s="1">
        <v>32713802</v>
      </c>
      <c r="AQ86" s="18">
        <v>35328701</v>
      </c>
      <c r="AR86" s="19">
        <v>35519794</v>
      </c>
      <c r="AS86" s="18">
        <v>36647727</v>
      </c>
      <c r="AT86" s="18">
        <v>39977115</v>
      </c>
      <c r="AU86" s="18">
        <v>40391563</v>
      </c>
      <c r="AV86" s="18">
        <v>34540887</v>
      </c>
      <c r="AW86" s="61">
        <v>34070981</v>
      </c>
      <c r="AX86" s="1"/>
    </row>
    <row r="87" spans="1:50" ht="12">
      <c r="A87" s="138"/>
      <c r="B87" s="125"/>
      <c r="C87" s="16" t="s">
        <v>38</v>
      </c>
      <c r="D87" s="24">
        <v>4303814</v>
      </c>
      <c r="E87" s="18">
        <v>4825782</v>
      </c>
      <c r="F87" s="18">
        <v>10811593</v>
      </c>
      <c r="G87" s="18">
        <v>13116781</v>
      </c>
      <c r="H87" s="18">
        <v>7981725</v>
      </c>
      <c r="I87" s="18">
        <v>14687610</v>
      </c>
      <c r="J87" s="18">
        <v>9610306</v>
      </c>
      <c r="K87" s="18">
        <v>6393798</v>
      </c>
      <c r="L87" s="19">
        <v>9280883</v>
      </c>
      <c r="M87" s="18">
        <v>9238912</v>
      </c>
      <c r="N87" s="18">
        <v>9122618</v>
      </c>
      <c r="O87" s="18">
        <v>9127416</v>
      </c>
      <c r="P87" s="18">
        <v>9300669</v>
      </c>
      <c r="Q87" s="18">
        <v>9427534</v>
      </c>
      <c r="R87" s="18">
        <v>9599970</v>
      </c>
      <c r="S87" s="19">
        <v>9151692</v>
      </c>
      <c r="T87" s="18">
        <v>9501594</v>
      </c>
      <c r="U87" s="18">
        <v>8860418</v>
      </c>
      <c r="V87" s="18">
        <v>9776869</v>
      </c>
      <c r="W87" s="18">
        <v>9445900</v>
      </c>
      <c r="X87" s="61">
        <v>5117259</v>
      </c>
      <c r="Z87" s="123"/>
      <c r="AA87" s="125"/>
      <c r="AB87" s="16" t="s">
        <v>38</v>
      </c>
      <c r="AC87" s="24">
        <v>2449272</v>
      </c>
      <c r="AD87" s="18">
        <v>2557254</v>
      </c>
      <c r="AE87" s="18">
        <v>2582908</v>
      </c>
      <c r="AF87" s="18">
        <v>2556355</v>
      </c>
      <c r="AG87" s="18">
        <v>2865188</v>
      </c>
      <c r="AH87" s="18">
        <v>3071551</v>
      </c>
      <c r="AI87" s="18">
        <v>3789716</v>
      </c>
      <c r="AJ87" s="18">
        <v>3758010</v>
      </c>
      <c r="AK87" s="19">
        <v>3851732</v>
      </c>
      <c r="AL87" s="18">
        <v>3804695</v>
      </c>
      <c r="AM87" s="18">
        <v>3839479</v>
      </c>
      <c r="AN87" s="18">
        <v>3794429</v>
      </c>
      <c r="AO87" s="18">
        <v>3830132</v>
      </c>
      <c r="AP87" s="1">
        <v>3838285</v>
      </c>
      <c r="AQ87" s="18">
        <v>3747941</v>
      </c>
      <c r="AR87" s="19">
        <v>4029025</v>
      </c>
      <c r="AS87" s="18">
        <v>4100069</v>
      </c>
      <c r="AT87" s="18">
        <v>4126204</v>
      </c>
      <c r="AU87" s="18">
        <v>3400412</v>
      </c>
      <c r="AV87" s="18">
        <v>2816177</v>
      </c>
      <c r="AW87" s="61">
        <v>2822171</v>
      </c>
      <c r="AX87" s="1"/>
    </row>
    <row r="88" spans="1:50" ht="12">
      <c r="A88" s="138"/>
      <c r="B88" s="125"/>
      <c r="C88" s="16" t="s">
        <v>28</v>
      </c>
      <c r="D88" s="24">
        <v>448</v>
      </c>
      <c r="E88" s="18"/>
      <c r="F88" s="18"/>
      <c r="G88" s="18">
        <v>293</v>
      </c>
      <c r="H88" s="18">
        <v>276</v>
      </c>
      <c r="I88" s="18">
        <v>1786</v>
      </c>
      <c r="J88" s="18"/>
      <c r="K88" s="18"/>
      <c r="L88" s="19"/>
      <c r="M88" s="18"/>
      <c r="N88" s="18"/>
      <c r="O88" s="18"/>
      <c r="P88" s="18"/>
      <c r="Q88" s="18"/>
      <c r="R88" s="18"/>
      <c r="S88" s="19"/>
      <c r="T88" s="18"/>
      <c r="U88" s="18"/>
      <c r="V88" s="18"/>
      <c r="W88" s="18"/>
      <c r="X88" s="61">
        <v>296</v>
      </c>
      <c r="Z88" s="123"/>
      <c r="AA88" s="125"/>
      <c r="AB88" s="16" t="s">
        <v>28</v>
      </c>
      <c r="AC88" s="24"/>
      <c r="AD88" s="18"/>
      <c r="AE88" s="18"/>
      <c r="AF88" s="18"/>
      <c r="AG88" s="18"/>
      <c r="AH88" s="18"/>
      <c r="AI88" s="18"/>
      <c r="AJ88" s="18"/>
      <c r="AK88" s="19"/>
      <c r="AL88" s="18"/>
      <c r="AM88" s="18">
        <v>499</v>
      </c>
      <c r="AN88" s="18"/>
      <c r="AO88" s="18"/>
      <c r="AP88" s="1">
        <v>238</v>
      </c>
      <c r="AQ88" s="18"/>
      <c r="AR88" s="19"/>
      <c r="AS88" s="18"/>
      <c r="AT88" s="18"/>
      <c r="AU88" s="18"/>
      <c r="AV88" s="18"/>
      <c r="AW88" s="61"/>
      <c r="AX88" s="1"/>
    </row>
    <row r="89" spans="1:50" ht="12">
      <c r="A89" s="138"/>
      <c r="B89" s="125"/>
      <c r="C89" s="16" t="s">
        <v>42</v>
      </c>
      <c r="D89" s="24"/>
      <c r="E89" s="18"/>
      <c r="F89" s="18"/>
      <c r="G89" s="18"/>
      <c r="H89" s="18"/>
      <c r="I89" s="18"/>
      <c r="J89" s="18"/>
      <c r="K89" s="18"/>
      <c r="L89" s="19"/>
      <c r="M89" s="18">
        <v>988</v>
      </c>
      <c r="N89" s="18"/>
      <c r="O89" s="18"/>
      <c r="P89" s="18"/>
      <c r="Q89" s="18"/>
      <c r="R89" s="18"/>
      <c r="S89" s="19"/>
      <c r="T89" s="18"/>
      <c r="U89" s="18"/>
      <c r="V89" s="18"/>
      <c r="W89" s="18"/>
      <c r="X89" s="61"/>
      <c r="Z89" s="123"/>
      <c r="AA89" s="125"/>
      <c r="AB89" s="16" t="s">
        <v>42</v>
      </c>
      <c r="AC89" s="24"/>
      <c r="AD89" s="18"/>
      <c r="AE89" s="18"/>
      <c r="AF89" s="18"/>
      <c r="AG89" s="18"/>
      <c r="AH89" s="18"/>
      <c r="AI89" s="18"/>
      <c r="AJ89" s="18"/>
      <c r="AK89" s="19"/>
      <c r="AL89" s="18"/>
      <c r="AM89" s="18"/>
      <c r="AN89" s="18"/>
      <c r="AO89" s="18"/>
      <c r="AP89" s="1"/>
      <c r="AQ89" s="18"/>
      <c r="AR89" s="19"/>
      <c r="AS89" s="18"/>
      <c r="AT89" s="18"/>
      <c r="AU89" s="18"/>
      <c r="AV89" s="18"/>
      <c r="AW89" s="61"/>
      <c r="AX89" s="1"/>
    </row>
    <row r="90" spans="1:50" ht="12">
      <c r="A90" s="138"/>
      <c r="B90" s="125"/>
      <c r="C90" s="16" t="s">
        <v>26</v>
      </c>
      <c r="D90" s="24">
        <v>264313</v>
      </c>
      <c r="E90" s="18">
        <v>243176</v>
      </c>
      <c r="F90" s="18">
        <v>248540</v>
      </c>
      <c r="G90" s="18">
        <v>247922</v>
      </c>
      <c r="H90" s="18">
        <v>143761</v>
      </c>
      <c r="I90" s="18">
        <v>143381</v>
      </c>
      <c r="J90" s="18">
        <v>137301</v>
      </c>
      <c r="K90" s="18">
        <v>98508</v>
      </c>
      <c r="L90" s="19">
        <v>119737</v>
      </c>
      <c r="M90" s="18">
        <v>105836</v>
      </c>
      <c r="N90" s="18">
        <v>79736</v>
      </c>
      <c r="O90" s="18">
        <v>62919</v>
      </c>
      <c r="P90" s="18">
        <v>63591</v>
      </c>
      <c r="Q90" s="18">
        <v>95815</v>
      </c>
      <c r="R90" s="18">
        <v>109965</v>
      </c>
      <c r="S90" s="19">
        <v>95329</v>
      </c>
      <c r="T90" s="18">
        <v>403309</v>
      </c>
      <c r="U90" s="18">
        <v>177536</v>
      </c>
      <c r="V90" s="18">
        <v>216014</v>
      </c>
      <c r="W90" s="18">
        <v>326056</v>
      </c>
      <c r="X90" s="61">
        <v>348774</v>
      </c>
      <c r="Z90" s="123"/>
      <c r="AA90" s="125"/>
      <c r="AB90" s="16" t="s">
        <v>26</v>
      </c>
      <c r="AC90" s="24">
        <v>1443706</v>
      </c>
      <c r="AD90" s="18">
        <v>2200423</v>
      </c>
      <c r="AE90" s="18">
        <v>1343196</v>
      </c>
      <c r="AF90" s="18">
        <v>998122</v>
      </c>
      <c r="AG90" s="18">
        <v>792942</v>
      </c>
      <c r="AH90" s="18">
        <v>700197</v>
      </c>
      <c r="AI90" s="18">
        <v>431489</v>
      </c>
      <c r="AJ90" s="18">
        <v>442490</v>
      </c>
      <c r="AK90" s="19">
        <v>604830</v>
      </c>
      <c r="AL90" s="18">
        <v>395980</v>
      </c>
      <c r="AM90" s="18">
        <v>430416</v>
      </c>
      <c r="AN90" s="18">
        <v>1462811</v>
      </c>
      <c r="AO90" s="18">
        <v>1829174</v>
      </c>
      <c r="AP90" s="1">
        <v>1945606</v>
      </c>
      <c r="AQ90" s="18">
        <v>1609579</v>
      </c>
      <c r="AR90" s="19">
        <v>879377</v>
      </c>
      <c r="AS90" s="18">
        <v>485608</v>
      </c>
      <c r="AT90" s="18">
        <v>418279</v>
      </c>
      <c r="AU90" s="18">
        <v>411682</v>
      </c>
      <c r="AV90" s="18">
        <v>471700</v>
      </c>
      <c r="AW90" s="61">
        <v>507993</v>
      </c>
      <c r="AX90" s="1"/>
    </row>
    <row r="91" spans="1:50" ht="12" customHeight="1">
      <c r="A91" s="138"/>
      <c r="B91" s="125"/>
      <c r="C91" s="20" t="s">
        <v>11</v>
      </c>
      <c r="D91" s="25">
        <v>58335050</v>
      </c>
      <c r="E91" s="25">
        <v>62604492</v>
      </c>
      <c r="F91" s="22">
        <v>67550040</v>
      </c>
      <c r="G91" s="22">
        <v>71846065</v>
      </c>
      <c r="H91" s="22">
        <v>69642847</v>
      </c>
      <c r="I91" s="22">
        <v>78984794</v>
      </c>
      <c r="J91" s="22">
        <v>77725049</v>
      </c>
      <c r="K91" s="22">
        <v>74570634</v>
      </c>
      <c r="L91" s="23">
        <v>75863463</v>
      </c>
      <c r="M91" s="22">
        <v>76334895</v>
      </c>
      <c r="N91" s="22">
        <v>78468597</v>
      </c>
      <c r="O91" s="22">
        <v>72507957</v>
      </c>
      <c r="P91" s="22">
        <v>72952042</v>
      </c>
      <c r="Q91" s="22">
        <v>71009983</v>
      </c>
      <c r="R91" s="22">
        <f aca="true" t="shared" si="42" ref="R91:X91">SUM(R84:R90)</f>
        <v>74241361</v>
      </c>
      <c r="S91" s="23">
        <f t="shared" si="42"/>
        <v>75124133</v>
      </c>
      <c r="T91" s="22">
        <f t="shared" si="42"/>
        <v>82462812</v>
      </c>
      <c r="U91" s="22">
        <f t="shared" si="42"/>
        <v>78420574</v>
      </c>
      <c r="V91" s="22">
        <f t="shared" si="42"/>
        <v>82033157</v>
      </c>
      <c r="W91" s="22">
        <f t="shared" si="42"/>
        <v>73502143</v>
      </c>
      <c r="X91" s="62">
        <f t="shared" si="42"/>
        <v>75744423</v>
      </c>
      <c r="Z91" s="123"/>
      <c r="AA91" s="125"/>
      <c r="AB91" s="20" t="s">
        <v>11</v>
      </c>
      <c r="AC91" s="25">
        <v>189411168</v>
      </c>
      <c r="AD91" s="25">
        <v>197197934</v>
      </c>
      <c r="AE91" s="22">
        <v>201026875</v>
      </c>
      <c r="AF91" s="22">
        <v>203595062</v>
      </c>
      <c r="AG91" s="22">
        <v>195926338</v>
      </c>
      <c r="AH91" s="22">
        <v>200649003</v>
      </c>
      <c r="AI91" s="22">
        <v>204505865</v>
      </c>
      <c r="AJ91" s="22">
        <v>211055029</v>
      </c>
      <c r="AK91" s="23">
        <v>205809636</v>
      </c>
      <c r="AL91" s="22">
        <v>204854364</v>
      </c>
      <c r="AM91" s="22">
        <v>211825142</v>
      </c>
      <c r="AN91" s="22">
        <v>212573317</v>
      </c>
      <c r="AO91" s="22">
        <v>214346838</v>
      </c>
      <c r="AP91" s="52">
        <v>221361947</v>
      </c>
      <c r="AQ91" s="22">
        <f aca="true" t="shared" si="43" ref="AQ91:AW91">SUM(AQ84:AQ90)</f>
        <v>224894113</v>
      </c>
      <c r="AR91" s="23">
        <f t="shared" si="43"/>
        <v>227192152</v>
      </c>
      <c r="AS91" s="22">
        <f t="shared" si="43"/>
        <v>232489190</v>
      </c>
      <c r="AT91" s="22">
        <f t="shared" si="43"/>
        <v>241783906</v>
      </c>
      <c r="AU91" s="22">
        <f t="shared" si="43"/>
        <v>239011929</v>
      </c>
      <c r="AV91" s="22">
        <f t="shared" si="43"/>
        <v>212614781</v>
      </c>
      <c r="AW91" s="62">
        <f t="shared" si="43"/>
        <v>231569944</v>
      </c>
      <c r="AX91" s="1"/>
    </row>
    <row r="92" spans="1:50" ht="12.75" thickBot="1">
      <c r="A92" s="140"/>
      <c r="B92" s="127"/>
      <c r="C92" s="35"/>
      <c r="D92" s="36">
        <v>-100</v>
      </c>
      <c r="E92" s="36">
        <v>-107.3188280459175</v>
      </c>
      <c r="F92" s="37">
        <v>-115.79666084112381</v>
      </c>
      <c r="G92" s="37">
        <v>-123.16105840313843</v>
      </c>
      <c r="H92" s="37">
        <v>-119.3842244071103</v>
      </c>
      <c r="I92" s="37">
        <v>-135.39851941500007</v>
      </c>
      <c r="J92" s="37">
        <v>-133.2390201088368</v>
      </c>
      <c r="K92" s="37">
        <v>-127.83161066974316</v>
      </c>
      <c r="L92" s="38">
        <v>-130.04782373547292</v>
      </c>
      <c r="M92" s="37">
        <v>-130.8559690957666</v>
      </c>
      <c r="N92" s="39">
        <v>134.5136363129885</v>
      </c>
      <c r="O92" s="39">
        <v>124.29569701234506</v>
      </c>
      <c r="P92" s="39">
        <v>125.05696318079782</v>
      </c>
      <c r="Q92" s="39">
        <v>121.7278171528095</v>
      </c>
      <c r="R92" s="39">
        <f aca="true" t="shared" si="44" ref="R92:X92">R91/$D91*100</f>
        <v>127.26715928074117</v>
      </c>
      <c r="S92" s="44">
        <f t="shared" si="44"/>
        <v>128.78043817567655</v>
      </c>
      <c r="T92" s="39">
        <f t="shared" si="44"/>
        <v>141.360660529133</v>
      </c>
      <c r="U92" s="39">
        <f t="shared" si="44"/>
        <v>134.4313135927714</v>
      </c>
      <c r="V92" s="39">
        <f t="shared" si="44"/>
        <v>140.62413077558003</v>
      </c>
      <c r="W92" s="39">
        <f t="shared" si="44"/>
        <v>125.99996571529466</v>
      </c>
      <c r="X92" s="64">
        <f t="shared" si="44"/>
        <v>129.84376116931415</v>
      </c>
      <c r="Z92" s="124"/>
      <c r="AA92" s="127"/>
      <c r="AB92" s="35"/>
      <c r="AC92" s="36">
        <v>-100</v>
      </c>
      <c r="AD92" s="36">
        <v>-104.11103847899822</v>
      </c>
      <c r="AE92" s="37">
        <v>-106.13253543740358</v>
      </c>
      <c r="AF92" s="37">
        <v>-107.48841483306835</v>
      </c>
      <c r="AG92" s="37">
        <v>-103.43969686095807</v>
      </c>
      <c r="AH92" s="37">
        <v>-105.9330371691705</v>
      </c>
      <c r="AI92" s="37">
        <v>-107.96927507463552</v>
      </c>
      <c r="AJ92" s="37">
        <v>-111.42691913498996</v>
      </c>
      <c r="AK92" s="38">
        <v>-108.65760354743179</v>
      </c>
      <c r="AL92" s="37">
        <v>-108.15326580954296</v>
      </c>
      <c r="AM92" s="39">
        <v>111.83350181336719</v>
      </c>
      <c r="AN92" s="39">
        <v>112.22850228134382</v>
      </c>
      <c r="AO92" s="39">
        <v>113.16483619381937</v>
      </c>
      <c r="AP92" s="56">
        <v>116.86847683659288</v>
      </c>
      <c r="AQ92" s="39">
        <f aca="true" t="shared" si="45" ref="AQ92:AW92">AQ91/$AC91*100</f>
        <v>118.7332908479821</v>
      </c>
      <c r="AR92" s="44">
        <f t="shared" si="45"/>
        <v>119.9465450738364</v>
      </c>
      <c r="AS92" s="39">
        <f t="shared" si="45"/>
        <v>122.74312674108</v>
      </c>
      <c r="AT92" s="39">
        <f t="shared" si="45"/>
        <v>127.65029039892728</v>
      </c>
      <c r="AU92" s="39">
        <f t="shared" si="45"/>
        <v>126.18681967052756</v>
      </c>
      <c r="AV92" s="39">
        <f t="shared" si="45"/>
        <v>112.2503932819843</v>
      </c>
      <c r="AW92" s="64">
        <f t="shared" si="45"/>
        <v>122.2578090009983</v>
      </c>
      <c r="AX92" s="54"/>
    </row>
    <row r="93" spans="1:50" ht="12" customHeight="1">
      <c r="A93" s="138" t="s">
        <v>18</v>
      </c>
      <c r="B93" s="125" t="s">
        <v>20</v>
      </c>
      <c r="C93" s="16" t="s">
        <v>22</v>
      </c>
      <c r="D93" s="17">
        <v>146</v>
      </c>
      <c r="E93" s="18">
        <v>112</v>
      </c>
      <c r="F93" s="18">
        <v>135</v>
      </c>
      <c r="G93" s="18">
        <v>127</v>
      </c>
      <c r="H93" s="18">
        <v>125</v>
      </c>
      <c r="I93" s="18">
        <v>107</v>
      </c>
      <c r="J93" s="18">
        <v>132</v>
      </c>
      <c r="K93" s="18">
        <v>134</v>
      </c>
      <c r="L93" s="19">
        <v>104</v>
      </c>
      <c r="M93" s="18">
        <v>114</v>
      </c>
      <c r="N93" s="18">
        <v>100</v>
      </c>
      <c r="O93" s="18">
        <v>81</v>
      </c>
      <c r="P93" s="18">
        <v>104</v>
      </c>
      <c r="Q93" s="18">
        <v>99</v>
      </c>
      <c r="R93" s="18">
        <v>126</v>
      </c>
      <c r="S93" s="19">
        <v>135</v>
      </c>
      <c r="T93" s="14">
        <v>139</v>
      </c>
      <c r="U93" s="14">
        <v>189</v>
      </c>
      <c r="V93" s="14">
        <v>157</v>
      </c>
      <c r="W93" s="14">
        <v>166</v>
      </c>
      <c r="X93" s="60">
        <v>110</v>
      </c>
      <c r="Z93" s="123" t="s">
        <v>35</v>
      </c>
      <c r="AA93" s="125" t="s">
        <v>20</v>
      </c>
      <c r="AB93" s="16" t="s">
        <v>22</v>
      </c>
      <c r="AC93" s="17">
        <v>1266</v>
      </c>
      <c r="AD93" s="18">
        <v>1285</v>
      </c>
      <c r="AE93" s="18">
        <v>1357</v>
      </c>
      <c r="AF93" s="18">
        <v>1336</v>
      </c>
      <c r="AG93" s="18">
        <v>1305</v>
      </c>
      <c r="AH93" s="18">
        <v>1252</v>
      </c>
      <c r="AI93" s="18">
        <v>1442</v>
      </c>
      <c r="AJ93" s="18">
        <v>1609</v>
      </c>
      <c r="AK93" s="19">
        <v>1517</v>
      </c>
      <c r="AL93" s="18">
        <v>1644</v>
      </c>
      <c r="AM93" s="18">
        <v>1604</v>
      </c>
      <c r="AN93" s="18">
        <v>1663</v>
      </c>
      <c r="AO93" s="18">
        <v>1607</v>
      </c>
      <c r="AP93" s="1">
        <v>1811</v>
      </c>
      <c r="AQ93" s="14">
        <v>1811</v>
      </c>
      <c r="AR93" s="15">
        <v>1844</v>
      </c>
      <c r="AS93" s="14">
        <v>1867</v>
      </c>
      <c r="AT93" s="14">
        <v>1848</v>
      </c>
      <c r="AU93" s="14">
        <v>1825</v>
      </c>
      <c r="AV93" s="14">
        <v>1648</v>
      </c>
      <c r="AW93" s="60">
        <v>1659</v>
      </c>
      <c r="AX93" s="1"/>
    </row>
    <row r="94" spans="1:50" ht="12">
      <c r="A94" s="138"/>
      <c r="B94" s="125"/>
      <c r="C94" s="16" t="s">
        <v>37</v>
      </c>
      <c r="D94" s="24"/>
      <c r="E94" s="18"/>
      <c r="F94" s="18"/>
      <c r="G94" s="18"/>
      <c r="H94" s="18"/>
      <c r="I94" s="18"/>
      <c r="J94" s="18"/>
      <c r="K94" s="18"/>
      <c r="L94" s="19"/>
      <c r="M94" s="18"/>
      <c r="N94" s="18"/>
      <c r="O94" s="18"/>
      <c r="P94" s="18"/>
      <c r="Q94" s="18"/>
      <c r="R94" s="18"/>
      <c r="S94" s="19"/>
      <c r="T94" s="18"/>
      <c r="U94" s="18"/>
      <c r="V94" s="18"/>
      <c r="W94" s="18"/>
      <c r="X94" s="61"/>
      <c r="Z94" s="123"/>
      <c r="AA94" s="125"/>
      <c r="AB94" s="16" t="s">
        <v>37</v>
      </c>
      <c r="AC94" s="24"/>
      <c r="AD94" s="18"/>
      <c r="AE94" s="18"/>
      <c r="AF94" s="18"/>
      <c r="AG94" s="18"/>
      <c r="AH94" s="18"/>
      <c r="AI94" s="18"/>
      <c r="AJ94" s="18"/>
      <c r="AK94" s="19"/>
      <c r="AL94" s="18"/>
      <c r="AM94" s="18"/>
      <c r="AN94" s="18"/>
      <c r="AO94" s="18"/>
      <c r="AP94" s="1"/>
      <c r="AQ94" s="18"/>
      <c r="AR94" s="19"/>
      <c r="AS94" s="18"/>
      <c r="AT94" s="18"/>
      <c r="AU94" s="18"/>
      <c r="AV94" s="18">
        <v>1</v>
      </c>
      <c r="AW94" s="61"/>
      <c r="AX94" s="1"/>
    </row>
    <row r="95" spans="1:50" ht="12">
      <c r="A95" s="138"/>
      <c r="B95" s="125"/>
      <c r="C95" s="16" t="s">
        <v>24</v>
      </c>
      <c r="D95" s="24">
        <v>3399</v>
      </c>
      <c r="E95" s="18">
        <v>3153</v>
      </c>
      <c r="F95" s="18">
        <v>2974</v>
      </c>
      <c r="G95" s="18">
        <v>2627</v>
      </c>
      <c r="H95" s="18">
        <v>2617</v>
      </c>
      <c r="I95" s="18">
        <v>2931</v>
      </c>
      <c r="J95" s="18">
        <v>3194</v>
      </c>
      <c r="K95" s="18">
        <v>2947</v>
      </c>
      <c r="L95" s="19">
        <v>2504</v>
      </c>
      <c r="M95" s="18">
        <v>2211</v>
      </c>
      <c r="N95" s="18">
        <v>2368</v>
      </c>
      <c r="O95" s="18">
        <v>2062</v>
      </c>
      <c r="P95" s="18">
        <v>2008</v>
      </c>
      <c r="Q95" s="18">
        <v>1869</v>
      </c>
      <c r="R95" s="18">
        <v>1919</v>
      </c>
      <c r="S95" s="19">
        <v>2137</v>
      </c>
      <c r="T95" s="18">
        <v>1929</v>
      </c>
      <c r="U95" s="18">
        <v>1796</v>
      </c>
      <c r="V95" s="18">
        <v>1688</v>
      </c>
      <c r="W95" s="18">
        <v>1542</v>
      </c>
      <c r="X95" s="61">
        <v>1877</v>
      </c>
      <c r="Z95" s="123"/>
      <c r="AA95" s="125"/>
      <c r="AB95" s="16" t="s">
        <v>24</v>
      </c>
      <c r="AC95" s="24">
        <v>22091</v>
      </c>
      <c r="AD95" s="18">
        <v>22257</v>
      </c>
      <c r="AE95" s="18">
        <v>22142</v>
      </c>
      <c r="AF95" s="18">
        <v>22586</v>
      </c>
      <c r="AG95" s="18">
        <v>23104</v>
      </c>
      <c r="AH95" s="18">
        <v>22789</v>
      </c>
      <c r="AI95" s="18">
        <v>22286</v>
      </c>
      <c r="AJ95" s="18">
        <v>21182</v>
      </c>
      <c r="AK95" s="19">
        <v>19622</v>
      </c>
      <c r="AL95" s="18">
        <v>20097</v>
      </c>
      <c r="AM95" s="18">
        <v>19261</v>
      </c>
      <c r="AN95" s="18">
        <v>19132</v>
      </c>
      <c r="AO95" s="18">
        <v>20387</v>
      </c>
      <c r="AP95" s="1">
        <v>19821</v>
      </c>
      <c r="AQ95" s="18">
        <v>19631</v>
      </c>
      <c r="AR95" s="19">
        <v>18977</v>
      </c>
      <c r="AS95" s="18">
        <v>20692</v>
      </c>
      <c r="AT95" s="18">
        <v>21903</v>
      </c>
      <c r="AU95" s="18">
        <v>19796</v>
      </c>
      <c r="AV95" s="18">
        <v>14681</v>
      </c>
      <c r="AW95" s="61">
        <v>14800</v>
      </c>
      <c r="AX95" s="1"/>
    </row>
    <row r="96" spans="1:50" ht="12">
      <c r="A96" s="138"/>
      <c r="B96" s="125"/>
      <c r="C96" s="16" t="s">
        <v>38</v>
      </c>
      <c r="D96" s="24"/>
      <c r="E96" s="18"/>
      <c r="F96" s="18"/>
      <c r="G96" s="18"/>
      <c r="H96" s="18"/>
      <c r="I96" s="18"/>
      <c r="J96" s="18"/>
      <c r="K96" s="18"/>
      <c r="L96" s="19"/>
      <c r="M96" s="18"/>
      <c r="N96" s="18"/>
      <c r="O96" s="18"/>
      <c r="P96" s="18"/>
      <c r="Q96" s="18"/>
      <c r="R96" s="18">
        <v>118</v>
      </c>
      <c r="S96" s="19">
        <v>175</v>
      </c>
      <c r="T96" s="18">
        <v>102</v>
      </c>
      <c r="U96" s="18"/>
      <c r="V96" s="18"/>
      <c r="W96" s="18"/>
      <c r="X96" s="61"/>
      <c r="Z96" s="123"/>
      <c r="AA96" s="125"/>
      <c r="AB96" s="16" t="s">
        <v>38</v>
      </c>
      <c r="AC96" s="24"/>
      <c r="AD96" s="18"/>
      <c r="AE96" s="18"/>
      <c r="AF96" s="18"/>
      <c r="AG96" s="18"/>
      <c r="AH96" s="18"/>
      <c r="AI96" s="18"/>
      <c r="AJ96" s="18"/>
      <c r="AK96" s="19"/>
      <c r="AL96" s="18"/>
      <c r="AM96" s="18"/>
      <c r="AN96" s="18"/>
      <c r="AO96" s="18"/>
      <c r="AP96" s="1"/>
      <c r="AQ96" s="18"/>
      <c r="AR96" s="19"/>
      <c r="AS96" s="18"/>
      <c r="AT96" s="18"/>
      <c r="AU96" s="18"/>
      <c r="AV96" s="18"/>
      <c r="AW96" s="61"/>
      <c r="AX96" s="1"/>
    </row>
    <row r="97" spans="1:50" ht="12">
      <c r="A97" s="138"/>
      <c r="B97" s="125"/>
      <c r="C97" s="16" t="s">
        <v>28</v>
      </c>
      <c r="D97" s="24">
        <v>5056</v>
      </c>
      <c r="E97" s="18">
        <v>5233</v>
      </c>
      <c r="F97" s="18">
        <v>6274</v>
      </c>
      <c r="G97" s="18">
        <v>6165</v>
      </c>
      <c r="H97" s="18">
        <v>6392</v>
      </c>
      <c r="I97" s="18">
        <v>6483</v>
      </c>
      <c r="J97" s="18">
        <v>6478</v>
      </c>
      <c r="K97" s="18">
        <v>7050</v>
      </c>
      <c r="L97" s="19">
        <v>7380</v>
      </c>
      <c r="M97" s="18">
        <v>5916</v>
      </c>
      <c r="N97" s="18">
        <v>5903</v>
      </c>
      <c r="O97" s="18">
        <v>6063</v>
      </c>
      <c r="P97" s="18">
        <v>6131</v>
      </c>
      <c r="Q97" s="18">
        <v>6246</v>
      </c>
      <c r="R97" s="18">
        <v>6282</v>
      </c>
      <c r="S97" s="19">
        <v>5777</v>
      </c>
      <c r="T97" s="18">
        <v>5368</v>
      </c>
      <c r="U97" s="18">
        <v>5175</v>
      </c>
      <c r="V97" s="18">
        <v>4580</v>
      </c>
      <c r="W97" s="18">
        <v>4849</v>
      </c>
      <c r="X97" s="61">
        <v>5129</v>
      </c>
      <c r="Z97" s="123"/>
      <c r="AA97" s="125"/>
      <c r="AB97" s="16" t="s">
        <v>28</v>
      </c>
      <c r="AC97" s="24">
        <v>1680</v>
      </c>
      <c r="AD97" s="18">
        <v>1821</v>
      </c>
      <c r="AE97" s="18">
        <v>1151</v>
      </c>
      <c r="AF97" s="18">
        <v>1248</v>
      </c>
      <c r="AG97" s="18"/>
      <c r="AH97" s="18"/>
      <c r="AI97" s="18"/>
      <c r="AJ97" s="18"/>
      <c r="AK97" s="19"/>
      <c r="AL97" s="18"/>
      <c r="AM97" s="18"/>
      <c r="AN97" s="18"/>
      <c r="AO97" s="18"/>
      <c r="AP97" s="1"/>
      <c r="AQ97" s="18"/>
      <c r="AR97" s="19"/>
      <c r="AS97" s="18"/>
      <c r="AT97" s="18"/>
      <c r="AU97" s="18"/>
      <c r="AV97" s="18"/>
      <c r="AW97" s="61"/>
      <c r="AX97" s="1"/>
    </row>
    <row r="98" spans="1:50" ht="12">
      <c r="A98" s="138"/>
      <c r="B98" s="125"/>
      <c r="C98" s="16" t="s">
        <v>42</v>
      </c>
      <c r="D98" s="24"/>
      <c r="E98" s="18"/>
      <c r="F98" s="18"/>
      <c r="G98" s="18"/>
      <c r="H98" s="18"/>
      <c r="I98" s="18"/>
      <c r="J98" s="18"/>
      <c r="K98" s="18"/>
      <c r="L98" s="19"/>
      <c r="M98" s="18">
        <v>10</v>
      </c>
      <c r="N98" s="18"/>
      <c r="O98" s="18"/>
      <c r="P98" s="18"/>
      <c r="Q98" s="18"/>
      <c r="R98" s="18"/>
      <c r="S98" s="19"/>
      <c r="T98" s="18"/>
      <c r="U98" s="18"/>
      <c r="V98" s="18"/>
      <c r="W98" s="18"/>
      <c r="X98" s="61"/>
      <c r="Z98" s="123"/>
      <c r="AA98" s="125"/>
      <c r="AB98" s="16" t="s">
        <v>42</v>
      </c>
      <c r="AC98" s="24">
        <v>1</v>
      </c>
      <c r="AD98" s="18"/>
      <c r="AE98" s="18"/>
      <c r="AF98" s="18"/>
      <c r="AG98" s="18"/>
      <c r="AH98" s="18"/>
      <c r="AI98" s="18"/>
      <c r="AJ98" s="18"/>
      <c r="AK98" s="19"/>
      <c r="AL98" s="18"/>
      <c r="AM98" s="18"/>
      <c r="AN98" s="18"/>
      <c r="AO98" s="18"/>
      <c r="AP98" s="1"/>
      <c r="AQ98" s="18"/>
      <c r="AR98" s="19"/>
      <c r="AS98" s="18"/>
      <c r="AT98" s="18"/>
      <c r="AU98" s="18"/>
      <c r="AV98" s="18"/>
      <c r="AW98" s="61"/>
      <c r="AX98" s="1"/>
    </row>
    <row r="99" spans="1:50" ht="12">
      <c r="A99" s="138"/>
      <c r="B99" s="125"/>
      <c r="C99" s="16" t="s">
        <v>26</v>
      </c>
      <c r="D99" s="24">
        <v>318</v>
      </c>
      <c r="E99" s="18">
        <v>332</v>
      </c>
      <c r="F99" s="18">
        <v>372</v>
      </c>
      <c r="G99" s="18">
        <v>672</v>
      </c>
      <c r="H99" s="18">
        <v>601</v>
      </c>
      <c r="I99" s="18">
        <v>500</v>
      </c>
      <c r="J99" s="18">
        <v>546</v>
      </c>
      <c r="K99" s="18">
        <v>464</v>
      </c>
      <c r="L99" s="19">
        <v>517</v>
      </c>
      <c r="M99" s="18">
        <v>710</v>
      </c>
      <c r="N99" s="18">
        <v>697</v>
      </c>
      <c r="O99" s="18">
        <v>710</v>
      </c>
      <c r="P99" s="18">
        <v>739</v>
      </c>
      <c r="Q99" s="18">
        <v>365</v>
      </c>
      <c r="R99" s="18">
        <v>355</v>
      </c>
      <c r="S99" s="19">
        <v>469</v>
      </c>
      <c r="T99" s="18">
        <v>483</v>
      </c>
      <c r="U99" s="18">
        <v>428</v>
      </c>
      <c r="V99" s="18">
        <v>946</v>
      </c>
      <c r="W99" s="18">
        <v>1082</v>
      </c>
      <c r="X99" s="61">
        <v>1071</v>
      </c>
      <c r="Z99" s="123"/>
      <c r="AA99" s="125"/>
      <c r="AB99" s="16" t="s">
        <v>26</v>
      </c>
      <c r="AC99" s="24">
        <v>232</v>
      </c>
      <c r="AD99" s="18">
        <v>245</v>
      </c>
      <c r="AE99" s="18">
        <v>153</v>
      </c>
      <c r="AF99" s="18">
        <v>341</v>
      </c>
      <c r="AG99" s="18">
        <v>726</v>
      </c>
      <c r="AH99" s="18">
        <v>786</v>
      </c>
      <c r="AI99" s="18">
        <v>726</v>
      </c>
      <c r="AJ99" s="18">
        <v>691</v>
      </c>
      <c r="AK99" s="19">
        <v>733</v>
      </c>
      <c r="AL99" s="18">
        <v>680</v>
      </c>
      <c r="AM99" s="18">
        <v>794</v>
      </c>
      <c r="AN99" s="18">
        <v>812</v>
      </c>
      <c r="AO99" s="18">
        <v>804</v>
      </c>
      <c r="AP99" s="1">
        <v>800</v>
      </c>
      <c r="AQ99" s="18">
        <v>878</v>
      </c>
      <c r="AR99" s="19">
        <v>841</v>
      </c>
      <c r="AS99" s="18">
        <v>924</v>
      </c>
      <c r="AT99" s="18">
        <v>895</v>
      </c>
      <c r="AU99" s="18">
        <v>933</v>
      </c>
      <c r="AV99" s="18">
        <v>888</v>
      </c>
      <c r="AW99" s="61">
        <v>952</v>
      </c>
      <c r="AX99" s="1"/>
    </row>
    <row r="100" spans="1:50" ht="12">
      <c r="A100" s="138"/>
      <c r="B100" s="125"/>
      <c r="C100" s="20" t="s">
        <v>11</v>
      </c>
      <c r="D100" s="25">
        <v>8919</v>
      </c>
      <c r="E100" s="25">
        <v>8830</v>
      </c>
      <c r="F100" s="22">
        <v>9755</v>
      </c>
      <c r="G100" s="22">
        <v>9591</v>
      </c>
      <c r="H100" s="22">
        <v>9735</v>
      </c>
      <c r="I100" s="22">
        <v>10021</v>
      </c>
      <c r="J100" s="22">
        <v>10350</v>
      </c>
      <c r="K100" s="22">
        <v>10595</v>
      </c>
      <c r="L100" s="23">
        <v>10505</v>
      </c>
      <c r="M100" s="22">
        <v>8961</v>
      </c>
      <c r="N100" s="22">
        <v>9068</v>
      </c>
      <c r="O100" s="22">
        <v>8916</v>
      </c>
      <c r="P100" s="22">
        <v>8982</v>
      </c>
      <c r="Q100" s="22">
        <v>8579</v>
      </c>
      <c r="R100" s="22">
        <f aca="true" t="shared" si="46" ref="R100:X100">SUM(R93:R99)</f>
        <v>8800</v>
      </c>
      <c r="S100" s="23">
        <f t="shared" si="46"/>
        <v>8693</v>
      </c>
      <c r="T100" s="22">
        <f t="shared" si="46"/>
        <v>8021</v>
      </c>
      <c r="U100" s="22">
        <f t="shared" si="46"/>
        <v>7588</v>
      </c>
      <c r="V100" s="22">
        <f t="shared" si="46"/>
        <v>7371</v>
      </c>
      <c r="W100" s="22">
        <f t="shared" si="46"/>
        <v>7639</v>
      </c>
      <c r="X100" s="62">
        <f t="shared" si="46"/>
        <v>8187</v>
      </c>
      <c r="Z100" s="123"/>
      <c r="AA100" s="125"/>
      <c r="AB100" s="20" t="s">
        <v>11</v>
      </c>
      <c r="AC100" s="25">
        <v>25270</v>
      </c>
      <c r="AD100" s="25">
        <v>25608</v>
      </c>
      <c r="AE100" s="22">
        <v>24803</v>
      </c>
      <c r="AF100" s="22">
        <v>25511</v>
      </c>
      <c r="AG100" s="22">
        <v>25135</v>
      </c>
      <c r="AH100" s="22">
        <v>24827</v>
      </c>
      <c r="AI100" s="22">
        <v>24454</v>
      </c>
      <c r="AJ100" s="22">
        <v>23482</v>
      </c>
      <c r="AK100" s="23">
        <v>21872</v>
      </c>
      <c r="AL100" s="22">
        <v>22421</v>
      </c>
      <c r="AM100" s="22">
        <v>21659</v>
      </c>
      <c r="AN100" s="22">
        <v>21607</v>
      </c>
      <c r="AO100" s="22">
        <v>22798</v>
      </c>
      <c r="AP100" s="52">
        <v>22432</v>
      </c>
      <c r="AQ100" s="22">
        <f aca="true" t="shared" si="47" ref="AQ100:AW100">SUM(AQ93:AQ99)</f>
        <v>22320</v>
      </c>
      <c r="AR100" s="23">
        <f t="shared" si="47"/>
        <v>21662</v>
      </c>
      <c r="AS100" s="22">
        <f t="shared" si="47"/>
        <v>23483</v>
      </c>
      <c r="AT100" s="22">
        <f t="shared" si="47"/>
        <v>24646</v>
      </c>
      <c r="AU100" s="22">
        <f t="shared" si="47"/>
        <v>22554</v>
      </c>
      <c r="AV100" s="22">
        <f t="shared" si="47"/>
        <v>17218</v>
      </c>
      <c r="AW100" s="62">
        <f t="shared" si="47"/>
        <v>17411</v>
      </c>
      <c r="AX100" s="1"/>
    </row>
    <row r="101" spans="1:50" ht="12">
      <c r="A101" s="138"/>
      <c r="B101" s="136"/>
      <c r="C101" s="26"/>
      <c r="D101" s="27">
        <v>-100</v>
      </c>
      <c r="E101" s="27">
        <v>-99.00213028366409</v>
      </c>
      <c r="F101" s="28">
        <v>-109.37324812198676</v>
      </c>
      <c r="G101" s="28">
        <v>-107.53447695930036</v>
      </c>
      <c r="H101" s="28">
        <v>-109.1490077362933</v>
      </c>
      <c r="I101" s="28">
        <v>-112.35564525170983</v>
      </c>
      <c r="J101" s="28">
        <v>-116.0443995963673</v>
      </c>
      <c r="K101" s="28">
        <v>-118.79134432111222</v>
      </c>
      <c r="L101" s="29">
        <v>-117.78226258549165</v>
      </c>
      <c r="M101" s="28">
        <v>-100.47090480995627</v>
      </c>
      <c r="N101" s="30">
        <v>101.6705908734163</v>
      </c>
      <c r="O101" s="30">
        <v>99.96636394214599</v>
      </c>
      <c r="P101" s="30">
        <v>100.70635721493441</v>
      </c>
      <c r="Q101" s="30">
        <v>96.18791344321113</v>
      </c>
      <c r="R101" s="30">
        <f aca="true" t="shared" si="48" ref="R101:X101">R100/$D100*100</f>
        <v>98.66576970512389</v>
      </c>
      <c r="S101" s="59">
        <f t="shared" si="48"/>
        <v>97.46608364166386</v>
      </c>
      <c r="T101" s="30">
        <f t="shared" si="48"/>
        <v>89.9316066823635</v>
      </c>
      <c r="U101" s="30">
        <f t="shared" si="48"/>
        <v>85.07680233210002</v>
      </c>
      <c r="V101" s="30">
        <f t="shared" si="48"/>
        <v>82.64379414732593</v>
      </c>
      <c r="W101" s="30">
        <f t="shared" si="48"/>
        <v>85.64861531561834</v>
      </c>
      <c r="X101" s="63">
        <f t="shared" si="48"/>
        <v>91.79280188361923</v>
      </c>
      <c r="Z101" s="123"/>
      <c r="AA101" s="125"/>
      <c r="AB101" s="16"/>
      <c r="AC101" s="31">
        <v>-100</v>
      </c>
      <c r="AD101" s="31">
        <v>-101.33755441234666</v>
      </c>
      <c r="AE101" s="32">
        <v>-98.15195884447962</v>
      </c>
      <c r="AF101" s="32">
        <v>-100.95370003957262</v>
      </c>
      <c r="AG101" s="32">
        <v>-99.46576968737634</v>
      </c>
      <c r="AH101" s="32">
        <v>-98.24693312227937</v>
      </c>
      <c r="AI101" s="32">
        <v>-96.77087455480807</v>
      </c>
      <c r="AJ101" s="32">
        <v>-92.9244163039177</v>
      </c>
      <c r="AK101" s="33">
        <v>-86.55322516818362</v>
      </c>
      <c r="AL101" s="32">
        <v>-88.72576177285319</v>
      </c>
      <c r="AM101" s="30">
        <v>85.71032845271073</v>
      </c>
      <c r="AN101" s="30">
        <v>85.50455085081123</v>
      </c>
      <c r="AO101" s="30">
        <v>90.21764938662446</v>
      </c>
      <c r="AP101" s="53">
        <v>88.76929165017808</v>
      </c>
      <c r="AQ101" s="30">
        <f aca="true" t="shared" si="49" ref="AQ101:AW101">AQ100/$AC100*100</f>
        <v>88.32607835377918</v>
      </c>
      <c r="AR101" s="59">
        <f t="shared" si="49"/>
        <v>85.7222002374357</v>
      </c>
      <c r="AS101" s="30">
        <f t="shared" si="49"/>
        <v>92.92837356549268</v>
      </c>
      <c r="AT101" s="30">
        <f t="shared" si="49"/>
        <v>97.53066877720617</v>
      </c>
      <c r="AU101" s="30">
        <f t="shared" si="49"/>
        <v>89.25207756232687</v>
      </c>
      <c r="AV101" s="30">
        <f t="shared" si="49"/>
        <v>68.13612979817965</v>
      </c>
      <c r="AW101" s="63">
        <f t="shared" si="49"/>
        <v>68.89988128215275</v>
      </c>
      <c r="AX101" s="54"/>
    </row>
    <row r="102" spans="1:50" ht="12" customHeight="1">
      <c r="A102" s="138"/>
      <c r="B102" s="126" t="s">
        <v>21</v>
      </c>
      <c r="C102" s="16" t="s">
        <v>22</v>
      </c>
      <c r="D102" s="24">
        <v>741720</v>
      </c>
      <c r="E102" s="18">
        <v>574771</v>
      </c>
      <c r="F102" s="18">
        <v>591040</v>
      </c>
      <c r="G102" s="18">
        <v>726782</v>
      </c>
      <c r="H102" s="18">
        <v>575906</v>
      </c>
      <c r="I102" s="18">
        <v>486520</v>
      </c>
      <c r="J102" s="18">
        <v>608258</v>
      </c>
      <c r="K102" s="18">
        <v>669956</v>
      </c>
      <c r="L102" s="19">
        <v>516868</v>
      </c>
      <c r="M102" s="18">
        <v>672802</v>
      </c>
      <c r="N102" s="18">
        <v>604820</v>
      </c>
      <c r="O102" s="18">
        <v>593577</v>
      </c>
      <c r="P102" s="18">
        <v>699832</v>
      </c>
      <c r="Q102" s="22">
        <v>642274</v>
      </c>
      <c r="R102" s="22">
        <v>696154</v>
      </c>
      <c r="S102" s="23">
        <v>690135</v>
      </c>
      <c r="T102" s="22">
        <v>686658</v>
      </c>
      <c r="U102" s="22">
        <v>842136</v>
      </c>
      <c r="V102" s="22">
        <v>707700</v>
      </c>
      <c r="W102" s="22">
        <v>977865</v>
      </c>
      <c r="X102" s="62">
        <v>958988</v>
      </c>
      <c r="Z102" s="123"/>
      <c r="AA102" s="126" t="s">
        <v>21</v>
      </c>
      <c r="AB102" s="20" t="s">
        <v>22</v>
      </c>
      <c r="AC102" s="25">
        <v>38426640</v>
      </c>
      <c r="AD102" s="22">
        <v>39464035</v>
      </c>
      <c r="AE102" s="22">
        <v>40496031</v>
      </c>
      <c r="AF102" s="22">
        <v>40966745</v>
      </c>
      <c r="AG102" s="22">
        <v>41588628</v>
      </c>
      <c r="AH102" s="22">
        <v>38429741</v>
      </c>
      <c r="AI102" s="22">
        <v>42549814</v>
      </c>
      <c r="AJ102" s="22">
        <v>47181737</v>
      </c>
      <c r="AK102" s="23">
        <v>42713625</v>
      </c>
      <c r="AL102" s="22">
        <v>45420642</v>
      </c>
      <c r="AM102" s="22">
        <v>45375855</v>
      </c>
      <c r="AN102" s="22">
        <v>46760197</v>
      </c>
      <c r="AO102" s="22">
        <v>43349072</v>
      </c>
      <c r="AP102" s="52">
        <v>45297843</v>
      </c>
      <c r="AQ102" s="22">
        <v>47100522</v>
      </c>
      <c r="AR102" s="23">
        <v>45769627</v>
      </c>
      <c r="AS102" s="22">
        <v>46491379</v>
      </c>
      <c r="AT102" s="22">
        <v>47571752</v>
      </c>
      <c r="AU102" s="22">
        <v>47109769</v>
      </c>
      <c r="AV102" s="22">
        <v>43661057</v>
      </c>
      <c r="AW102" s="62">
        <v>43070312</v>
      </c>
      <c r="AX102" s="1"/>
    </row>
    <row r="103" spans="1:50" ht="12">
      <c r="A103" s="138"/>
      <c r="B103" s="125"/>
      <c r="C103" s="16" t="s">
        <v>37</v>
      </c>
      <c r="D103" s="24"/>
      <c r="E103" s="18"/>
      <c r="F103" s="18"/>
      <c r="G103" s="18"/>
      <c r="H103" s="18"/>
      <c r="I103" s="18"/>
      <c r="J103" s="18"/>
      <c r="K103" s="18"/>
      <c r="L103" s="19"/>
      <c r="M103" s="18"/>
      <c r="N103" s="18"/>
      <c r="O103" s="18"/>
      <c r="P103" s="18"/>
      <c r="Q103" s="18"/>
      <c r="R103" s="18"/>
      <c r="S103" s="19"/>
      <c r="T103" s="18"/>
      <c r="U103" s="18"/>
      <c r="V103" s="18"/>
      <c r="W103" s="18"/>
      <c r="X103" s="61"/>
      <c r="Z103" s="123"/>
      <c r="AA103" s="125"/>
      <c r="AB103" s="16" t="s">
        <v>37</v>
      </c>
      <c r="AC103" s="24"/>
      <c r="AD103" s="18"/>
      <c r="AE103" s="18"/>
      <c r="AF103" s="18"/>
      <c r="AG103" s="18"/>
      <c r="AH103" s="18"/>
      <c r="AI103" s="18"/>
      <c r="AJ103" s="18"/>
      <c r="AK103" s="19"/>
      <c r="AL103" s="18"/>
      <c r="AM103" s="18"/>
      <c r="AN103" s="18"/>
      <c r="AO103" s="18"/>
      <c r="AP103" s="1"/>
      <c r="AQ103" s="18"/>
      <c r="AR103" s="19"/>
      <c r="AS103" s="18"/>
      <c r="AT103" s="18"/>
      <c r="AU103" s="18"/>
      <c r="AV103" s="18">
        <v>19971</v>
      </c>
      <c r="AW103" s="61"/>
      <c r="AX103" s="1"/>
    </row>
    <row r="104" spans="1:50" ht="12">
      <c r="A104" s="138"/>
      <c r="B104" s="125"/>
      <c r="C104" s="16" t="s">
        <v>24</v>
      </c>
      <c r="D104" s="24">
        <v>1569649</v>
      </c>
      <c r="E104" s="18">
        <v>1582259</v>
      </c>
      <c r="F104" s="18">
        <v>1545732</v>
      </c>
      <c r="G104" s="18">
        <v>1488103</v>
      </c>
      <c r="H104" s="18">
        <v>1533168</v>
      </c>
      <c r="I104" s="18">
        <v>1740629</v>
      </c>
      <c r="J104" s="18">
        <v>1850998</v>
      </c>
      <c r="K104" s="18">
        <v>1750912</v>
      </c>
      <c r="L104" s="19">
        <v>1466539</v>
      </c>
      <c r="M104" s="18">
        <v>1110021</v>
      </c>
      <c r="N104" s="18">
        <v>1176464</v>
      </c>
      <c r="O104" s="18">
        <v>1063118</v>
      </c>
      <c r="P104" s="18">
        <v>1043159</v>
      </c>
      <c r="Q104" s="18">
        <v>939552</v>
      </c>
      <c r="R104" s="18">
        <v>885083</v>
      </c>
      <c r="S104" s="19">
        <v>887935</v>
      </c>
      <c r="T104" s="18">
        <v>841755</v>
      </c>
      <c r="U104" s="18">
        <v>768555</v>
      </c>
      <c r="V104" s="18">
        <v>758292</v>
      </c>
      <c r="W104" s="18">
        <v>752924</v>
      </c>
      <c r="X104" s="61">
        <v>858953</v>
      </c>
      <c r="Z104" s="123"/>
      <c r="AA104" s="125"/>
      <c r="AB104" s="16" t="s">
        <v>24</v>
      </c>
      <c r="AC104" s="24">
        <v>10688801</v>
      </c>
      <c r="AD104" s="18">
        <v>10847379</v>
      </c>
      <c r="AE104" s="18">
        <v>11346474</v>
      </c>
      <c r="AF104" s="18">
        <v>12509392</v>
      </c>
      <c r="AG104" s="18">
        <v>13479454</v>
      </c>
      <c r="AH104" s="18">
        <v>12826301</v>
      </c>
      <c r="AI104" s="18">
        <v>12543247</v>
      </c>
      <c r="AJ104" s="18">
        <v>12568928</v>
      </c>
      <c r="AK104" s="19">
        <v>11939799</v>
      </c>
      <c r="AL104" s="18">
        <v>12460781</v>
      </c>
      <c r="AM104" s="18">
        <v>12365726</v>
      </c>
      <c r="AN104" s="18">
        <v>12808693</v>
      </c>
      <c r="AO104" s="18">
        <v>14066034</v>
      </c>
      <c r="AP104" s="1">
        <v>13680231</v>
      </c>
      <c r="AQ104" s="18">
        <v>13265627</v>
      </c>
      <c r="AR104" s="19">
        <v>12376911</v>
      </c>
      <c r="AS104" s="18">
        <v>12307490</v>
      </c>
      <c r="AT104" s="18">
        <v>13518360</v>
      </c>
      <c r="AU104" s="18">
        <v>12846909</v>
      </c>
      <c r="AV104" s="18">
        <v>11313013</v>
      </c>
      <c r="AW104" s="61">
        <v>11656574</v>
      </c>
      <c r="AX104" s="1"/>
    </row>
    <row r="105" spans="1:50" ht="12">
      <c r="A105" s="138"/>
      <c r="B105" s="125"/>
      <c r="C105" s="16" t="s">
        <v>38</v>
      </c>
      <c r="D105" s="24"/>
      <c r="E105" s="18"/>
      <c r="F105" s="18"/>
      <c r="G105" s="18"/>
      <c r="H105" s="18"/>
      <c r="I105" s="18"/>
      <c r="J105" s="18"/>
      <c r="K105" s="18"/>
      <c r="L105" s="19"/>
      <c r="M105" s="18"/>
      <c r="N105" s="18"/>
      <c r="O105" s="18"/>
      <c r="P105" s="18"/>
      <c r="Q105" s="18"/>
      <c r="R105" s="18">
        <v>1604446</v>
      </c>
      <c r="S105" s="19">
        <v>2234251</v>
      </c>
      <c r="T105" s="18">
        <v>1284027</v>
      </c>
      <c r="U105" s="18"/>
      <c r="V105" s="18"/>
      <c r="W105" s="18"/>
      <c r="X105" s="61"/>
      <c r="Z105" s="123"/>
      <c r="AA105" s="125"/>
      <c r="AB105" s="16" t="s">
        <v>38</v>
      </c>
      <c r="AC105" s="24"/>
      <c r="AD105" s="18"/>
      <c r="AE105" s="18"/>
      <c r="AF105" s="18"/>
      <c r="AG105" s="18"/>
      <c r="AH105" s="18"/>
      <c r="AI105" s="18"/>
      <c r="AJ105" s="18"/>
      <c r="AK105" s="19"/>
      <c r="AL105" s="18"/>
      <c r="AM105" s="18"/>
      <c r="AN105" s="18"/>
      <c r="AO105" s="18"/>
      <c r="AP105" s="1"/>
      <c r="AQ105" s="18"/>
      <c r="AR105" s="19"/>
      <c r="AS105" s="18"/>
      <c r="AT105" s="18"/>
      <c r="AU105" s="18"/>
      <c r="AV105" s="18"/>
      <c r="AW105" s="61"/>
      <c r="AX105" s="1"/>
    </row>
    <row r="106" spans="1:50" ht="12">
      <c r="A106" s="138"/>
      <c r="B106" s="125"/>
      <c r="C106" s="16" t="s">
        <v>28</v>
      </c>
      <c r="D106" s="24">
        <v>40508</v>
      </c>
      <c r="E106" s="18">
        <v>41864</v>
      </c>
      <c r="F106" s="18">
        <v>50292</v>
      </c>
      <c r="G106" s="18">
        <v>49320</v>
      </c>
      <c r="H106" s="18">
        <v>51136</v>
      </c>
      <c r="I106" s="18">
        <v>51864</v>
      </c>
      <c r="J106" s="18">
        <v>51824</v>
      </c>
      <c r="K106" s="18">
        <v>56400</v>
      </c>
      <c r="L106" s="19">
        <v>59040</v>
      </c>
      <c r="M106" s="18">
        <v>47328</v>
      </c>
      <c r="N106" s="18">
        <v>47224</v>
      </c>
      <c r="O106" s="18">
        <v>48504</v>
      </c>
      <c r="P106" s="18">
        <v>49048</v>
      </c>
      <c r="Q106" s="18">
        <v>49968</v>
      </c>
      <c r="R106" s="18">
        <v>50256</v>
      </c>
      <c r="S106" s="19">
        <v>46216</v>
      </c>
      <c r="T106" s="18">
        <v>42944</v>
      </c>
      <c r="U106" s="18">
        <v>41400</v>
      </c>
      <c r="V106" s="18">
        <v>36640</v>
      </c>
      <c r="W106" s="18">
        <v>38792</v>
      </c>
      <c r="X106" s="61">
        <v>41712</v>
      </c>
      <c r="Z106" s="123"/>
      <c r="AA106" s="125"/>
      <c r="AB106" s="16" t="s">
        <v>28</v>
      </c>
      <c r="AC106" s="24">
        <v>12898</v>
      </c>
      <c r="AD106" s="18">
        <v>14341</v>
      </c>
      <c r="AE106" s="18">
        <v>9272</v>
      </c>
      <c r="AF106" s="18">
        <v>10390</v>
      </c>
      <c r="AG106" s="18"/>
      <c r="AH106" s="18"/>
      <c r="AI106" s="18"/>
      <c r="AJ106" s="18"/>
      <c r="AK106" s="19"/>
      <c r="AL106" s="18"/>
      <c r="AM106" s="18"/>
      <c r="AN106" s="18"/>
      <c r="AO106" s="18"/>
      <c r="AP106" s="1"/>
      <c r="AQ106" s="18"/>
      <c r="AR106" s="19"/>
      <c r="AS106" s="18"/>
      <c r="AT106" s="18"/>
      <c r="AU106" s="18"/>
      <c r="AV106" s="18"/>
      <c r="AW106" s="61"/>
      <c r="AX106" s="1"/>
    </row>
    <row r="107" spans="1:50" ht="12">
      <c r="A107" s="138"/>
      <c r="B107" s="125"/>
      <c r="C107" s="16" t="s">
        <v>42</v>
      </c>
      <c r="D107" s="24"/>
      <c r="E107" s="18"/>
      <c r="F107" s="18"/>
      <c r="G107" s="18"/>
      <c r="H107" s="18"/>
      <c r="I107" s="18"/>
      <c r="J107" s="18"/>
      <c r="K107" s="18"/>
      <c r="L107" s="19"/>
      <c r="M107" s="18">
        <v>667</v>
      </c>
      <c r="N107" s="18"/>
      <c r="O107" s="18"/>
      <c r="P107" s="18"/>
      <c r="Q107" s="18"/>
      <c r="R107" s="18"/>
      <c r="S107" s="19"/>
      <c r="T107" s="18"/>
      <c r="U107" s="18"/>
      <c r="V107" s="18"/>
      <c r="W107" s="18"/>
      <c r="X107" s="61"/>
      <c r="Z107" s="123"/>
      <c r="AA107" s="125"/>
      <c r="AB107" s="16" t="s">
        <v>42</v>
      </c>
      <c r="AC107" s="24">
        <v>359</v>
      </c>
      <c r="AD107" s="18"/>
      <c r="AE107" s="18"/>
      <c r="AF107" s="18"/>
      <c r="AG107" s="18"/>
      <c r="AH107" s="18"/>
      <c r="AI107" s="18"/>
      <c r="AJ107" s="18"/>
      <c r="AK107" s="19"/>
      <c r="AL107" s="18"/>
      <c r="AM107" s="18"/>
      <c r="AN107" s="18"/>
      <c r="AO107" s="18"/>
      <c r="AP107" s="1"/>
      <c r="AQ107" s="18"/>
      <c r="AR107" s="19"/>
      <c r="AS107" s="18"/>
      <c r="AT107" s="18"/>
      <c r="AU107" s="18"/>
      <c r="AV107" s="18"/>
      <c r="AW107" s="61"/>
      <c r="AX107" s="1"/>
    </row>
    <row r="108" spans="1:50" ht="12">
      <c r="A108" s="138"/>
      <c r="B108" s="125"/>
      <c r="C108" s="16" t="s">
        <v>26</v>
      </c>
      <c r="D108" s="24">
        <v>45246</v>
      </c>
      <c r="E108" s="18">
        <v>24548</v>
      </c>
      <c r="F108" s="18">
        <v>38412</v>
      </c>
      <c r="G108" s="18">
        <v>53630</v>
      </c>
      <c r="H108" s="18">
        <v>20390</v>
      </c>
      <c r="I108" s="18">
        <v>21158</v>
      </c>
      <c r="J108" s="18">
        <v>45225</v>
      </c>
      <c r="K108" s="18">
        <v>20982</v>
      </c>
      <c r="L108" s="19">
        <v>71233</v>
      </c>
      <c r="M108" s="18">
        <v>56149</v>
      </c>
      <c r="N108" s="18">
        <v>54737</v>
      </c>
      <c r="O108" s="18">
        <v>51605</v>
      </c>
      <c r="P108" s="18">
        <v>56484</v>
      </c>
      <c r="Q108" s="18">
        <v>31857</v>
      </c>
      <c r="R108" s="18">
        <v>26170</v>
      </c>
      <c r="S108" s="19">
        <v>31404</v>
      </c>
      <c r="T108" s="18">
        <v>179910</v>
      </c>
      <c r="U108" s="18">
        <v>63705</v>
      </c>
      <c r="V108" s="18">
        <v>87873</v>
      </c>
      <c r="W108" s="18">
        <v>109277</v>
      </c>
      <c r="X108" s="61">
        <v>212597</v>
      </c>
      <c r="Z108" s="123"/>
      <c r="AA108" s="125"/>
      <c r="AB108" s="16" t="s">
        <v>26</v>
      </c>
      <c r="AC108" s="24">
        <v>56084</v>
      </c>
      <c r="AD108" s="18">
        <v>117498</v>
      </c>
      <c r="AE108" s="18">
        <v>66984</v>
      </c>
      <c r="AF108" s="18">
        <v>85987</v>
      </c>
      <c r="AG108" s="18">
        <v>128767</v>
      </c>
      <c r="AH108" s="18">
        <v>143681</v>
      </c>
      <c r="AI108" s="18">
        <v>134728</v>
      </c>
      <c r="AJ108" s="18">
        <v>128366</v>
      </c>
      <c r="AK108" s="19">
        <v>153072</v>
      </c>
      <c r="AL108" s="18">
        <v>115344</v>
      </c>
      <c r="AM108" s="18">
        <v>121608</v>
      </c>
      <c r="AN108" s="18">
        <v>127282</v>
      </c>
      <c r="AO108" s="18">
        <v>137755</v>
      </c>
      <c r="AP108" s="1">
        <v>148683</v>
      </c>
      <c r="AQ108" s="18">
        <v>136795</v>
      </c>
      <c r="AR108" s="19">
        <v>181336</v>
      </c>
      <c r="AS108" s="18">
        <v>230750</v>
      </c>
      <c r="AT108" s="18">
        <v>165337</v>
      </c>
      <c r="AU108" s="18">
        <v>169232</v>
      </c>
      <c r="AV108" s="18">
        <v>199848</v>
      </c>
      <c r="AW108" s="61">
        <v>173573</v>
      </c>
      <c r="AX108" s="1"/>
    </row>
    <row r="109" spans="1:50" ht="12">
      <c r="A109" s="138"/>
      <c r="B109" s="125"/>
      <c r="C109" s="20" t="s">
        <v>11</v>
      </c>
      <c r="D109" s="25">
        <v>2397123</v>
      </c>
      <c r="E109" s="25">
        <v>2223442</v>
      </c>
      <c r="F109" s="22">
        <v>2225476</v>
      </c>
      <c r="G109" s="22">
        <v>2317835</v>
      </c>
      <c r="H109" s="22">
        <v>2180600</v>
      </c>
      <c r="I109" s="22">
        <v>2300171</v>
      </c>
      <c r="J109" s="22">
        <v>2556305</v>
      </c>
      <c r="K109" s="22">
        <v>2498250</v>
      </c>
      <c r="L109" s="23">
        <v>2113680</v>
      </c>
      <c r="M109" s="22">
        <v>1886967</v>
      </c>
      <c r="N109" s="22">
        <v>1883245</v>
      </c>
      <c r="O109" s="22">
        <v>1756804</v>
      </c>
      <c r="P109" s="22">
        <v>1848523</v>
      </c>
      <c r="Q109" s="22">
        <v>1663651</v>
      </c>
      <c r="R109" s="22">
        <f aca="true" t="shared" si="50" ref="R109:X109">SUM(R102:R108)</f>
        <v>3262109</v>
      </c>
      <c r="S109" s="23">
        <f t="shared" si="50"/>
        <v>3889941</v>
      </c>
      <c r="T109" s="22">
        <f t="shared" si="50"/>
        <v>3035294</v>
      </c>
      <c r="U109" s="22">
        <f t="shared" si="50"/>
        <v>1715796</v>
      </c>
      <c r="V109" s="22">
        <f t="shared" si="50"/>
        <v>1590505</v>
      </c>
      <c r="W109" s="22">
        <f t="shared" si="50"/>
        <v>1878858</v>
      </c>
      <c r="X109" s="62">
        <f t="shared" si="50"/>
        <v>2072250</v>
      </c>
      <c r="Z109" s="123"/>
      <c r="AA109" s="125"/>
      <c r="AB109" s="20" t="s">
        <v>11</v>
      </c>
      <c r="AC109" s="25">
        <v>49184782</v>
      </c>
      <c r="AD109" s="25">
        <v>50443253</v>
      </c>
      <c r="AE109" s="22">
        <v>51918761</v>
      </c>
      <c r="AF109" s="22">
        <v>53572514</v>
      </c>
      <c r="AG109" s="22">
        <v>55196849</v>
      </c>
      <c r="AH109" s="22">
        <v>51399723</v>
      </c>
      <c r="AI109" s="22">
        <v>55227789</v>
      </c>
      <c r="AJ109" s="22">
        <v>59879031</v>
      </c>
      <c r="AK109" s="23">
        <v>54806496</v>
      </c>
      <c r="AL109" s="22">
        <v>57996767</v>
      </c>
      <c r="AM109" s="22">
        <v>57863189</v>
      </c>
      <c r="AN109" s="22">
        <v>59696172</v>
      </c>
      <c r="AO109" s="22">
        <v>57552861</v>
      </c>
      <c r="AP109" s="52">
        <v>59126757</v>
      </c>
      <c r="AQ109" s="22">
        <f aca="true" t="shared" si="51" ref="AQ109:AW109">SUM(AQ102:AQ108)</f>
        <v>60502944</v>
      </c>
      <c r="AR109" s="23">
        <f t="shared" si="51"/>
        <v>58327874</v>
      </c>
      <c r="AS109" s="22">
        <f t="shared" si="51"/>
        <v>59029619</v>
      </c>
      <c r="AT109" s="22">
        <f t="shared" si="51"/>
        <v>61255449</v>
      </c>
      <c r="AU109" s="22">
        <f t="shared" si="51"/>
        <v>60125910</v>
      </c>
      <c r="AV109" s="22">
        <f t="shared" si="51"/>
        <v>55193889</v>
      </c>
      <c r="AW109" s="62">
        <f t="shared" si="51"/>
        <v>54900459</v>
      </c>
      <c r="AX109" s="1"/>
    </row>
    <row r="110" spans="1:50" ht="12.75" thickBot="1">
      <c r="A110" s="138"/>
      <c r="B110" s="125"/>
      <c r="C110" s="16"/>
      <c r="D110" s="31">
        <v>-100</v>
      </c>
      <c r="E110" s="31">
        <v>-92.75460625090994</v>
      </c>
      <c r="F110" s="32">
        <v>-92.83945796690449</v>
      </c>
      <c r="G110" s="32">
        <v>-96.69236830984475</v>
      </c>
      <c r="H110" s="32">
        <v>-90.96738048068455</v>
      </c>
      <c r="I110" s="32">
        <v>-95.95548497094225</v>
      </c>
      <c r="J110" s="32">
        <v>-106.64054368507583</v>
      </c>
      <c r="K110" s="32">
        <v>-104.21868214522159</v>
      </c>
      <c r="L110" s="33">
        <v>-88.17570062111957</v>
      </c>
      <c r="M110" s="32">
        <v>-78.71798818834077</v>
      </c>
      <c r="N110" s="30">
        <v>78.56271872573915</v>
      </c>
      <c r="O110" s="30">
        <v>73.28802068145856</v>
      </c>
      <c r="P110" s="30">
        <v>77.11423235269946</v>
      </c>
      <c r="Q110" s="30">
        <v>69.40198729894126</v>
      </c>
      <c r="R110" s="30">
        <f aca="true" t="shared" si="52" ref="R110:X110">R109/$D109*100</f>
        <v>136.08433943523133</v>
      </c>
      <c r="S110" s="59">
        <f t="shared" si="52"/>
        <v>162.2754026389134</v>
      </c>
      <c r="T110" s="39">
        <f t="shared" si="52"/>
        <v>126.62237190165044</v>
      </c>
      <c r="U110" s="39">
        <f t="shared" si="52"/>
        <v>71.57730329232167</v>
      </c>
      <c r="V110" s="39">
        <f t="shared" si="52"/>
        <v>66.35057942375089</v>
      </c>
      <c r="W110" s="39">
        <f t="shared" si="52"/>
        <v>78.37970767457489</v>
      </c>
      <c r="X110" s="64">
        <f t="shared" si="52"/>
        <v>86.44737879533089</v>
      </c>
      <c r="Z110" s="124"/>
      <c r="AA110" s="127"/>
      <c r="AB110" s="35"/>
      <c r="AC110" s="36">
        <v>-100</v>
      </c>
      <c r="AD110" s="36">
        <v>-102.55865930238342</v>
      </c>
      <c r="AE110" s="37">
        <v>-105.55858720691292</v>
      </c>
      <c r="AF110" s="37">
        <v>-108.92091378996047</v>
      </c>
      <c r="AG110" s="37">
        <v>-112.22342918994741</v>
      </c>
      <c r="AH110" s="37">
        <v>-104.50330551429505</v>
      </c>
      <c r="AI110" s="37">
        <v>-112.28633482608504</v>
      </c>
      <c r="AJ110" s="37">
        <v>-121.7430037607974</v>
      </c>
      <c r="AK110" s="38">
        <v>-111.42978330167246</v>
      </c>
      <c r="AL110" s="37">
        <v>-117.91608022172386</v>
      </c>
      <c r="AM110" s="39">
        <v>117.64449621836282</v>
      </c>
      <c r="AN110" s="39">
        <v>121.37122413188696</v>
      </c>
      <c r="AO110" s="39">
        <v>117.01355309453237</v>
      </c>
      <c r="AP110" s="56">
        <v>120.21351848220046</v>
      </c>
      <c r="AQ110" s="39">
        <f aca="true" t="shared" si="53" ref="AQ110:AW110">AQ109/$AC109*100</f>
        <v>123.01151197539109</v>
      </c>
      <c r="AR110" s="44">
        <f t="shared" si="53"/>
        <v>118.58927015270699</v>
      </c>
      <c r="AS110" s="39">
        <f t="shared" si="53"/>
        <v>120.0160224355574</v>
      </c>
      <c r="AT110" s="39">
        <f t="shared" si="53"/>
        <v>124.5414669114524</v>
      </c>
      <c r="AU110" s="39">
        <f t="shared" si="53"/>
        <v>122.24494560126342</v>
      </c>
      <c r="AV110" s="39">
        <f t="shared" si="53"/>
        <v>112.21741106832597</v>
      </c>
      <c r="AW110" s="64">
        <f t="shared" si="53"/>
        <v>111.62082409961683</v>
      </c>
      <c r="AX110" s="54"/>
    </row>
    <row r="111" spans="1:50" ht="12">
      <c r="A111" s="139" t="s">
        <v>49</v>
      </c>
      <c r="B111" s="135" t="s">
        <v>20</v>
      </c>
      <c r="C111" s="12" t="s">
        <v>22</v>
      </c>
      <c r="D111" s="13">
        <v>1006</v>
      </c>
      <c r="E111" s="13">
        <v>849</v>
      </c>
      <c r="F111" s="14">
        <v>794</v>
      </c>
      <c r="G111" s="14">
        <v>744</v>
      </c>
      <c r="H111" s="14">
        <v>815</v>
      </c>
      <c r="I111" s="14">
        <v>960</v>
      </c>
      <c r="J111" s="14">
        <v>932</v>
      </c>
      <c r="K111" s="14">
        <v>1143</v>
      </c>
      <c r="L111" s="15">
        <v>1026</v>
      </c>
      <c r="M111" s="14">
        <v>943</v>
      </c>
      <c r="N111" s="14">
        <v>951</v>
      </c>
      <c r="O111" s="14">
        <v>1034</v>
      </c>
      <c r="P111" s="14">
        <v>1203</v>
      </c>
      <c r="Q111" s="14">
        <v>1137</v>
      </c>
      <c r="R111" s="14">
        <v>1196</v>
      </c>
      <c r="S111" s="15">
        <v>1215</v>
      </c>
      <c r="T111" s="14">
        <v>1021</v>
      </c>
      <c r="U111" s="14">
        <v>1071</v>
      </c>
      <c r="V111" s="14">
        <v>1271</v>
      </c>
      <c r="W111" s="14">
        <v>1014</v>
      </c>
      <c r="X111" s="60">
        <v>1125</v>
      </c>
      <c r="Z111" s="123" t="s">
        <v>76</v>
      </c>
      <c r="AA111" s="125" t="s">
        <v>20</v>
      </c>
      <c r="AB111" s="16" t="s">
        <v>22</v>
      </c>
      <c r="AC111" s="17">
        <v>1310</v>
      </c>
      <c r="AD111" s="18">
        <v>1285</v>
      </c>
      <c r="AE111" s="18">
        <v>1254</v>
      </c>
      <c r="AF111" s="18">
        <v>1575</v>
      </c>
      <c r="AG111" s="18">
        <v>1527</v>
      </c>
      <c r="AH111" s="18">
        <v>1539</v>
      </c>
      <c r="AI111" s="18">
        <v>1489</v>
      </c>
      <c r="AJ111" s="18">
        <v>1698</v>
      </c>
      <c r="AK111" s="19">
        <v>1777</v>
      </c>
      <c r="AL111" s="18">
        <v>1728</v>
      </c>
      <c r="AM111" s="18">
        <v>2049</v>
      </c>
      <c r="AN111" s="18">
        <v>2017</v>
      </c>
      <c r="AO111" s="18">
        <v>2082</v>
      </c>
      <c r="AP111" s="1">
        <v>2180</v>
      </c>
      <c r="AQ111" s="14">
        <v>2073</v>
      </c>
      <c r="AR111" s="15">
        <v>1936</v>
      </c>
      <c r="AS111" s="14">
        <v>1791</v>
      </c>
      <c r="AT111" s="14">
        <v>1462</v>
      </c>
      <c r="AU111" s="14">
        <v>1320</v>
      </c>
      <c r="AV111" s="14">
        <v>1016</v>
      </c>
      <c r="AW111" s="60">
        <v>1000</v>
      </c>
      <c r="AX111" s="1"/>
    </row>
    <row r="112" spans="1:50" ht="12">
      <c r="A112" s="138"/>
      <c r="B112" s="125"/>
      <c r="C112" s="16" t="s">
        <v>37</v>
      </c>
      <c r="D112" s="24"/>
      <c r="E112" s="24"/>
      <c r="F112" s="18"/>
      <c r="G112" s="18"/>
      <c r="H112" s="18"/>
      <c r="I112" s="18"/>
      <c r="J112" s="18"/>
      <c r="K112" s="18"/>
      <c r="L112" s="19"/>
      <c r="M112" s="18"/>
      <c r="N112" s="18"/>
      <c r="O112" s="18"/>
      <c r="P112" s="18"/>
      <c r="Q112" s="18"/>
      <c r="R112" s="18"/>
      <c r="S112" s="19"/>
      <c r="T112" s="18"/>
      <c r="U112" s="18"/>
      <c r="V112" s="18"/>
      <c r="W112" s="18"/>
      <c r="X112" s="61"/>
      <c r="Z112" s="123"/>
      <c r="AA112" s="125"/>
      <c r="AB112" s="16" t="s">
        <v>37</v>
      </c>
      <c r="AC112" s="24">
        <v>343</v>
      </c>
      <c r="AD112" s="18">
        <v>345</v>
      </c>
      <c r="AE112" s="18">
        <v>346</v>
      </c>
      <c r="AF112" s="18">
        <v>347</v>
      </c>
      <c r="AG112" s="18">
        <v>350</v>
      </c>
      <c r="AH112" s="18">
        <v>352</v>
      </c>
      <c r="AI112" s="18">
        <v>380</v>
      </c>
      <c r="AJ112" s="18">
        <v>382</v>
      </c>
      <c r="AK112" s="19">
        <v>375</v>
      </c>
      <c r="AL112" s="18">
        <v>368</v>
      </c>
      <c r="AM112" s="18">
        <v>403</v>
      </c>
      <c r="AN112" s="18">
        <v>409</v>
      </c>
      <c r="AO112" s="18">
        <v>424</v>
      </c>
      <c r="AP112" s="1">
        <v>449</v>
      </c>
      <c r="AQ112" s="18">
        <v>455</v>
      </c>
      <c r="AR112" s="19">
        <v>509</v>
      </c>
      <c r="AS112" s="18">
        <v>551</v>
      </c>
      <c r="AT112" s="18">
        <v>529</v>
      </c>
      <c r="AU112" s="18">
        <v>499</v>
      </c>
      <c r="AV112" s="18">
        <v>511</v>
      </c>
      <c r="AW112" s="61">
        <v>539</v>
      </c>
      <c r="AX112" s="1"/>
    </row>
    <row r="113" spans="1:50" ht="12">
      <c r="A113" s="138"/>
      <c r="B113" s="125"/>
      <c r="C113" s="16" t="s">
        <v>24</v>
      </c>
      <c r="D113" s="24">
        <v>32800</v>
      </c>
      <c r="E113" s="24">
        <v>26139</v>
      </c>
      <c r="F113" s="18">
        <v>23315</v>
      </c>
      <c r="G113" s="18">
        <v>22946</v>
      </c>
      <c r="H113" s="18">
        <v>23527</v>
      </c>
      <c r="I113" s="18">
        <v>23322</v>
      </c>
      <c r="J113" s="18">
        <v>22665</v>
      </c>
      <c r="K113" s="18">
        <v>22000</v>
      </c>
      <c r="L113" s="19">
        <v>19095</v>
      </c>
      <c r="M113" s="18">
        <v>18718</v>
      </c>
      <c r="N113" s="18">
        <v>18176</v>
      </c>
      <c r="O113" s="18">
        <v>17240</v>
      </c>
      <c r="P113" s="18">
        <v>14296</v>
      </c>
      <c r="Q113" s="18">
        <v>14335</v>
      </c>
      <c r="R113" s="18">
        <v>13950</v>
      </c>
      <c r="S113" s="19">
        <v>13920</v>
      </c>
      <c r="T113" s="18">
        <v>13768</v>
      </c>
      <c r="U113" s="18">
        <v>12068</v>
      </c>
      <c r="V113" s="18">
        <v>11011</v>
      </c>
      <c r="W113" s="18">
        <v>8560</v>
      </c>
      <c r="X113" s="61">
        <v>9781</v>
      </c>
      <c r="Z113" s="123"/>
      <c r="AA113" s="125"/>
      <c r="AB113" s="16" t="s">
        <v>24</v>
      </c>
      <c r="AC113" s="24">
        <v>23736</v>
      </c>
      <c r="AD113" s="18">
        <v>24048</v>
      </c>
      <c r="AE113" s="18">
        <v>22773</v>
      </c>
      <c r="AF113" s="18">
        <v>23495</v>
      </c>
      <c r="AG113" s="18">
        <v>24315</v>
      </c>
      <c r="AH113" s="18">
        <v>24671</v>
      </c>
      <c r="AI113" s="18">
        <v>24381</v>
      </c>
      <c r="AJ113" s="18">
        <v>23518</v>
      </c>
      <c r="AK113" s="19">
        <v>24622</v>
      </c>
      <c r="AL113" s="18">
        <v>25235</v>
      </c>
      <c r="AM113" s="18">
        <v>23034</v>
      </c>
      <c r="AN113" s="18">
        <v>21577</v>
      </c>
      <c r="AO113" s="18">
        <v>21101</v>
      </c>
      <c r="AP113" s="1">
        <v>24999</v>
      </c>
      <c r="AQ113" s="18">
        <v>24618</v>
      </c>
      <c r="AR113" s="19">
        <v>24712</v>
      </c>
      <c r="AS113" s="18">
        <v>23240</v>
      </c>
      <c r="AT113" s="18">
        <v>21073</v>
      </c>
      <c r="AU113" s="18">
        <v>21949</v>
      </c>
      <c r="AV113" s="18">
        <v>22234</v>
      </c>
      <c r="AW113" s="61">
        <v>22721</v>
      </c>
      <c r="AX113" s="1"/>
    </row>
    <row r="114" spans="1:50" ht="12">
      <c r="A114" s="138"/>
      <c r="B114" s="125"/>
      <c r="C114" s="16" t="s">
        <v>38</v>
      </c>
      <c r="D114" s="24">
        <v>4923</v>
      </c>
      <c r="E114" s="24">
        <v>4278</v>
      </c>
      <c r="F114" s="18">
        <v>4226</v>
      </c>
      <c r="G114" s="18">
        <v>4349</v>
      </c>
      <c r="H114" s="18">
        <v>4380</v>
      </c>
      <c r="I114" s="18">
        <v>4283</v>
      </c>
      <c r="J114" s="18">
        <v>4340</v>
      </c>
      <c r="K114" s="18">
        <v>4287</v>
      </c>
      <c r="L114" s="19">
        <v>4276</v>
      </c>
      <c r="M114" s="18">
        <v>3543</v>
      </c>
      <c r="N114" s="18">
        <v>4284</v>
      </c>
      <c r="O114" s="18">
        <v>4200</v>
      </c>
      <c r="P114" s="18">
        <v>4296</v>
      </c>
      <c r="Q114" s="18">
        <v>4284</v>
      </c>
      <c r="R114" s="18">
        <v>4166</v>
      </c>
      <c r="S114" s="19">
        <v>4240</v>
      </c>
      <c r="T114" s="18">
        <v>3980</v>
      </c>
      <c r="U114" s="18">
        <v>3184</v>
      </c>
      <c r="V114" s="18">
        <v>3074</v>
      </c>
      <c r="W114" s="18">
        <v>2809</v>
      </c>
      <c r="X114" s="61">
        <v>2809</v>
      </c>
      <c r="Z114" s="123"/>
      <c r="AA114" s="125"/>
      <c r="AB114" s="16" t="s">
        <v>38</v>
      </c>
      <c r="AC114" s="24">
        <v>9406</v>
      </c>
      <c r="AD114" s="18">
        <v>9355</v>
      </c>
      <c r="AE114" s="18">
        <v>9713</v>
      </c>
      <c r="AF114" s="18">
        <v>9682</v>
      </c>
      <c r="AG114" s="18">
        <v>9760</v>
      </c>
      <c r="AH114" s="18">
        <v>9040</v>
      </c>
      <c r="AI114" s="18">
        <v>8708</v>
      </c>
      <c r="AJ114" s="18">
        <v>8842</v>
      </c>
      <c r="AK114" s="19">
        <v>8523</v>
      </c>
      <c r="AL114" s="18">
        <v>8512</v>
      </c>
      <c r="AM114" s="18">
        <v>8811</v>
      </c>
      <c r="AN114" s="18">
        <v>8294</v>
      </c>
      <c r="AO114" s="18">
        <v>8753</v>
      </c>
      <c r="AP114" s="1">
        <v>8655</v>
      </c>
      <c r="AQ114" s="18">
        <v>8586</v>
      </c>
      <c r="AR114" s="19">
        <v>8673</v>
      </c>
      <c r="AS114" s="18">
        <v>8633</v>
      </c>
      <c r="AT114" s="18">
        <v>6290</v>
      </c>
      <c r="AU114" s="18">
        <v>5453</v>
      </c>
      <c r="AV114" s="18">
        <v>5322</v>
      </c>
      <c r="AW114" s="61">
        <v>5293</v>
      </c>
      <c r="AX114" s="1"/>
    </row>
    <row r="115" spans="1:50" ht="12">
      <c r="A115" s="138"/>
      <c r="B115" s="125"/>
      <c r="C115" s="16" t="s">
        <v>28</v>
      </c>
      <c r="D115" s="24">
        <v>648</v>
      </c>
      <c r="E115" s="24">
        <v>753</v>
      </c>
      <c r="F115" s="18">
        <v>1771</v>
      </c>
      <c r="G115" s="18">
        <v>4401</v>
      </c>
      <c r="H115" s="18">
        <v>7289</v>
      </c>
      <c r="I115" s="18">
        <v>6426</v>
      </c>
      <c r="J115" s="18">
        <v>7045</v>
      </c>
      <c r="K115" s="18">
        <v>6632</v>
      </c>
      <c r="L115" s="19">
        <v>6666</v>
      </c>
      <c r="M115" s="18">
        <v>6228</v>
      </c>
      <c r="N115" s="18">
        <v>6345</v>
      </c>
      <c r="O115" s="18">
        <v>6231</v>
      </c>
      <c r="P115" s="18">
        <v>6119</v>
      </c>
      <c r="Q115" s="18">
        <v>5886</v>
      </c>
      <c r="R115" s="18">
        <v>6219</v>
      </c>
      <c r="S115" s="19">
        <v>5965</v>
      </c>
      <c r="T115" s="18"/>
      <c r="U115" s="18"/>
      <c r="V115" s="18"/>
      <c r="W115" s="18"/>
      <c r="X115" s="61"/>
      <c r="Z115" s="123"/>
      <c r="AA115" s="125"/>
      <c r="AB115" s="16" t="s">
        <v>28</v>
      </c>
      <c r="AC115" s="24">
        <v>13113</v>
      </c>
      <c r="AD115" s="18">
        <v>12875</v>
      </c>
      <c r="AE115" s="18">
        <v>11935</v>
      </c>
      <c r="AF115" s="18">
        <v>11700</v>
      </c>
      <c r="AG115" s="18">
        <v>10636</v>
      </c>
      <c r="AH115" s="18">
        <v>11059</v>
      </c>
      <c r="AI115" s="18">
        <v>10422</v>
      </c>
      <c r="AJ115" s="18">
        <v>8161</v>
      </c>
      <c r="AK115" s="19">
        <v>9264</v>
      </c>
      <c r="AL115" s="18">
        <v>8042</v>
      </c>
      <c r="AM115" s="18">
        <v>7122</v>
      </c>
      <c r="AN115" s="18">
        <v>7350</v>
      </c>
      <c r="AO115" s="18">
        <v>7302</v>
      </c>
      <c r="AP115" s="1">
        <v>6409</v>
      </c>
      <c r="AQ115" s="18">
        <v>6883</v>
      </c>
      <c r="AR115" s="19">
        <v>5496</v>
      </c>
      <c r="AS115" s="18">
        <v>7127</v>
      </c>
      <c r="AT115" s="18">
        <v>7165</v>
      </c>
      <c r="AU115" s="18">
        <v>7813</v>
      </c>
      <c r="AV115" s="18">
        <v>8256</v>
      </c>
      <c r="AW115" s="61">
        <v>7049</v>
      </c>
      <c r="AX115" s="1"/>
    </row>
    <row r="116" spans="1:50" ht="12">
      <c r="A116" s="138"/>
      <c r="B116" s="125"/>
      <c r="C116" s="16" t="s">
        <v>42</v>
      </c>
      <c r="D116" s="24"/>
      <c r="E116" s="24"/>
      <c r="F116" s="18"/>
      <c r="G116" s="18"/>
      <c r="H116" s="18"/>
      <c r="I116" s="18"/>
      <c r="J116" s="18"/>
      <c r="K116" s="18"/>
      <c r="L116" s="19"/>
      <c r="M116" s="18"/>
      <c r="N116" s="18">
        <v>2</v>
      </c>
      <c r="O116" s="18"/>
      <c r="P116" s="18"/>
      <c r="Q116" s="18"/>
      <c r="R116" s="18"/>
      <c r="S116" s="19"/>
      <c r="T116" s="18"/>
      <c r="U116" s="18"/>
      <c r="V116" s="18"/>
      <c r="W116" s="18"/>
      <c r="X116" s="61"/>
      <c r="Z116" s="123"/>
      <c r="AA116" s="125"/>
      <c r="AB116" s="16" t="s">
        <v>42</v>
      </c>
      <c r="AC116" s="24"/>
      <c r="AD116" s="18"/>
      <c r="AE116" s="18"/>
      <c r="AF116" s="18"/>
      <c r="AG116" s="18"/>
      <c r="AH116" s="18"/>
      <c r="AI116" s="18"/>
      <c r="AJ116" s="18">
        <v>2</v>
      </c>
      <c r="AK116" s="19">
        <v>3</v>
      </c>
      <c r="AL116" s="18"/>
      <c r="AM116" s="18">
        <v>11</v>
      </c>
      <c r="AN116" s="18">
        <v>5</v>
      </c>
      <c r="AO116" s="18">
        <v>8</v>
      </c>
      <c r="AP116" s="1">
        <v>8</v>
      </c>
      <c r="AQ116" s="18">
        <v>19</v>
      </c>
      <c r="AR116" s="19">
        <v>7</v>
      </c>
      <c r="AS116" s="18">
        <v>2</v>
      </c>
      <c r="AT116" s="18">
        <v>3</v>
      </c>
      <c r="AU116" s="18">
        <v>1</v>
      </c>
      <c r="AV116" s="18">
        <v>2</v>
      </c>
      <c r="AW116" s="61"/>
      <c r="AX116" s="1"/>
    </row>
    <row r="117" spans="1:50" ht="12">
      <c r="A117" s="138"/>
      <c r="B117" s="125"/>
      <c r="C117" s="16" t="s">
        <v>26</v>
      </c>
      <c r="D117" s="24">
        <v>487</v>
      </c>
      <c r="E117" s="24">
        <v>386</v>
      </c>
      <c r="F117" s="18">
        <v>311</v>
      </c>
      <c r="G117" s="18">
        <v>318</v>
      </c>
      <c r="H117" s="18">
        <v>402</v>
      </c>
      <c r="I117" s="18">
        <v>754</v>
      </c>
      <c r="J117" s="18">
        <v>392</v>
      </c>
      <c r="K117" s="18">
        <v>337</v>
      </c>
      <c r="L117" s="19">
        <v>299</v>
      </c>
      <c r="M117" s="18">
        <v>339</v>
      </c>
      <c r="N117" s="18">
        <v>288</v>
      </c>
      <c r="O117" s="18">
        <v>124</v>
      </c>
      <c r="P117" s="18">
        <v>152</v>
      </c>
      <c r="Q117" s="18">
        <v>451</v>
      </c>
      <c r="R117" s="18">
        <v>390</v>
      </c>
      <c r="S117" s="19">
        <v>566</v>
      </c>
      <c r="T117" s="18">
        <v>673</v>
      </c>
      <c r="U117" s="18">
        <v>747</v>
      </c>
      <c r="V117" s="18">
        <v>491</v>
      </c>
      <c r="W117" s="18">
        <v>483</v>
      </c>
      <c r="X117" s="61">
        <v>505</v>
      </c>
      <c r="Z117" s="123"/>
      <c r="AA117" s="125"/>
      <c r="AB117" s="16" t="s">
        <v>26</v>
      </c>
      <c r="AC117" s="24">
        <v>15</v>
      </c>
      <c r="AD117" s="18">
        <v>15</v>
      </c>
      <c r="AE117" s="18">
        <v>9</v>
      </c>
      <c r="AF117" s="18">
        <v>33</v>
      </c>
      <c r="AG117" s="18">
        <v>25</v>
      </c>
      <c r="AH117" s="18">
        <v>86</v>
      </c>
      <c r="AI117" s="18">
        <v>75</v>
      </c>
      <c r="AJ117" s="18">
        <v>72</v>
      </c>
      <c r="AK117" s="19">
        <v>1193</v>
      </c>
      <c r="AL117" s="18">
        <v>635</v>
      </c>
      <c r="AM117" s="18">
        <v>370</v>
      </c>
      <c r="AN117" s="18">
        <v>561</v>
      </c>
      <c r="AO117" s="18">
        <v>290</v>
      </c>
      <c r="AP117" s="1">
        <v>282</v>
      </c>
      <c r="AQ117" s="18">
        <v>287</v>
      </c>
      <c r="AR117" s="19">
        <v>349</v>
      </c>
      <c r="AS117" s="18">
        <v>353</v>
      </c>
      <c r="AT117" s="18">
        <v>323</v>
      </c>
      <c r="AU117" s="18">
        <v>374</v>
      </c>
      <c r="AV117" s="18">
        <v>438</v>
      </c>
      <c r="AW117" s="61">
        <v>581</v>
      </c>
      <c r="AX117" s="1"/>
    </row>
    <row r="118" spans="1:50" ht="12">
      <c r="A118" s="138"/>
      <c r="B118" s="125"/>
      <c r="C118" s="20" t="s">
        <v>11</v>
      </c>
      <c r="D118" s="25">
        <v>39864</v>
      </c>
      <c r="E118" s="25">
        <v>32405</v>
      </c>
      <c r="F118" s="22">
        <v>30417</v>
      </c>
      <c r="G118" s="22">
        <v>32758</v>
      </c>
      <c r="H118" s="22">
        <v>36413</v>
      </c>
      <c r="I118" s="22">
        <v>35745</v>
      </c>
      <c r="J118" s="22">
        <v>35374</v>
      </c>
      <c r="K118" s="22">
        <v>34399</v>
      </c>
      <c r="L118" s="23">
        <v>31362</v>
      </c>
      <c r="M118" s="22">
        <v>29771</v>
      </c>
      <c r="N118" s="22">
        <v>30046</v>
      </c>
      <c r="O118" s="22">
        <v>28829</v>
      </c>
      <c r="P118" s="22">
        <v>26066</v>
      </c>
      <c r="Q118" s="22">
        <v>26093</v>
      </c>
      <c r="R118" s="22">
        <f aca="true" t="shared" si="54" ref="R118:X118">SUM(R111:R117)</f>
        <v>25921</v>
      </c>
      <c r="S118" s="23">
        <f t="shared" si="54"/>
        <v>25906</v>
      </c>
      <c r="T118" s="22">
        <f t="shared" si="54"/>
        <v>19442</v>
      </c>
      <c r="U118" s="22">
        <f t="shared" si="54"/>
        <v>17070</v>
      </c>
      <c r="V118" s="22">
        <f t="shared" si="54"/>
        <v>15847</v>
      </c>
      <c r="W118" s="22">
        <f t="shared" si="54"/>
        <v>12866</v>
      </c>
      <c r="X118" s="62">
        <f t="shared" si="54"/>
        <v>14220</v>
      </c>
      <c r="Z118" s="123"/>
      <c r="AA118" s="125"/>
      <c r="AB118" s="20" t="s">
        <v>11</v>
      </c>
      <c r="AC118" s="25">
        <f>SUM(AC111:AC117)</f>
        <v>47923</v>
      </c>
      <c r="AD118" s="25">
        <f aca="true" t="shared" si="55" ref="AD118:AR118">SUM(AD111:AD117)</f>
        <v>47923</v>
      </c>
      <c r="AE118" s="22">
        <f t="shared" si="55"/>
        <v>46030</v>
      </c>
      <c r="AF118" s="22">
        <f t="shared" si="55"/>
        <v>46832</v>
      </c>
      <c r="AG118" s="22">
        <f t="shared" si="55"/>
        <v>46613</v>
      </c>
      <c r="AH118" s="22">
        <f t="shared" si="55"/>
        <v>46747</v>
      </c>
      <c r="AI118" s="22">
        <f t="shared" si="55"/>
        <v>45455</v>
      </c>
      <c r="AJ118" s="22">
        <f t="shared" si="55"/>
        <v>42675</v>
      </c>
      <c r="AK118" s="23">
        <f t="shared" si="55"/>
        <v>45757</v>
      </c>
      <c r="AL118" s="22">
        <f t="shared" si="55"/>
        <v>44520</v>
      </c>
      <c r="AM118" s="22">
        <f t="shared" si="55"/>
        <v>41800</v>
      </c>
      <c r="AN118" s="22">
        <f t="shared" si="55"/>
        <v>40213</v>
      </c>
      <c r="AO118" s="22">
        <f t="shared" si="55"/>
        <v>39960</v>
      </c>
      <c r="AP118" s="52">
        <f t="shared" si="55"/>
        <v>42982</v>
      </c>
      <c r="AQ118" s="22">
        <f t="shared" si="55"/>
        <v>42921</v>
      </c>
      <c r="AR118" s="23">
        <f t="shared" si="55"/>
        <v>41682</v>
      </c>
      <c r="AS118" s="22">
        <f>SUM(AS111:AS117)</f>
        <v>41697</v>
      </c>
      <c r="AT118" s="22">
        <f>SUM(AT111:AT117)</f>
        <v>36845</v>
      </c>
      <c r="AU118" s="22">
        <f>SUM(AU111:AU117)</f>
        <v>37409</v>
      </c>
      <c r="AV118" s="22">
        <f>SUM(AV111:AV117)</f>
        <v>37779</v>
      </c>
      <c r="AW118" s="62">
        <f>SUM(AW111:AW117)</f>
        <v>37183</v>
      </c>
      <c r="AX118" s="1"/>
    </row>
    <row r="119" spans="1:50" ht="12">
      <c r="A119" s="138"/>
      <c r="B119" s="125"/>
      <c r="C119" s="16"/>
      <c r="D119" s="27">
        <v>-100</v>
      </c>
      <c r="E119" s="41">
        <v>81.28888219947822</v>
      </c>
      <c r="F119" s="34">
        <v>76.30192655027092</v>
      </c>
      <c r="G119" s="34">
        <v>82.17439293598234</v>
      </c>
      <c r="H119" s="34">
        <v>91.34306642584788</v>
      </c>
      <c r="I119" s="34">
        <v>89.66736905478628</v>
      </c>
      <c r="J119" s="34">
        <v>88.73670479630744</v>
      </c>
      <c r="K119" s="34">
        <v>86.29088902267709</v>
      </c>
      <c r="L119" s="42">
        <v>78.6724864539434</v>
      </c>
      <c r="M119" s="34">
        <v>74.6814168171784</v>
      </c>
      <c r="N119" s="30">
        <v>75.37126229179209</v>
      </c>
      <c r="O119" s="30">
        <v>72.31838250050171</v>
      </c>
      <c r="P119" s="30">
        <v>65.3873168773831</v>
      </c>
      <c r="Q119" s="30">
        <v>65.45504716034517</v>
      </c>
      <c r="R119" s="30">
        <f aca="true" t="shared" si="56" ref="R119:X119">R118/$D118*100</f>
        <v>65.02358017258679</v>
      </c>
      <c r="S119" s="59">
        <f t="shared" si="56"/>
        <v>64.98595223760788</v>
      </c>
      <c r="T119" s="30">
        <f t="shared" si="56"/>
        <v>48.77082079068834</v>
      </c>
      <c r="U119" s="30">
        <f t="shared" si="56"/>
        <v>42.82059000602047</v>
      </c>
      <c r="V119" s="30">
        <f t="shared" si="56"/>
        <v>39.75265904073851</v>
      </c>
      <c r="W119" s="30">
        <f t="shared" si="56"/>
        <v>32.27473409592615</v>
      </c>
      <c r="X119" s="63">
        <f t="shared" si="56"/>
        <v>35.67128236002408</v>
      </c>
      <c r="Z119" s="123"/>
      <c r="AA119" s="125"/>
      <c r="AB119" s="16"/>
      <c r="AC119" s="30">
        <f aca="true" t="shared" si="57" ref="AC119:AP119">AC118/$AC118*100</f>
        <v>100</v>
      </c>
      <c r="AD119" s="30">
        <f t="shared" si="57"/>
        <v>100</v>
      </c>
      <c r="AE119" s="30">
        <f t="shared" si="57"/>
        <v>96.04991340275024</v>
      </c>
      <c r="AF119" s="30">
        <f t="shared" si="57"/>
        <v>97.723431337771</v>
      </c>
      <c r="AG119" s="30">
        <f t="shared" si="57"/>
        <v>97.26644826075163</v>
      </c>
      <c r="AH119" s="30">
        <f t="shared" si="57"/>
        <v>97.54606347682741</v>
      </c>
      <c r="AI119" s="30">
        <f t="shared" si="57"/>
        <v>94.85007199048474</v>
      </c>
      <c r="AJ119" s="30">
        <f t="shared" si="57"/>
        <v>89.04909959727063</v>
      </c>
      <c r="AK119" s="30">
        <f t="shared" si="57"/>
        <v>95.48024956701376</v>
      </c>
      <c r="AL119" s="30">
        <f t="shared" si="57"/>
        <v>92.89902552010517</v>
      </c>
      <c r="AM119" s="30">
        <f t="shared" si="57"/>
        <v>87.22325396991006</v>
      </c>
      <c r="AN119" s="30">
        <f t="shared" si="57"/>
        <v>83.91169167205726</v>
      </c>
      <c r="AO119" s="30">
        <f t="shared" si="57"/>
        <v>83.38376145066043</v>
      </c>
      <c r="AP119" s="53">
        <f t="shared" si="57"/>
        <v>89.68971057738455</v>
      </c>
      <c r="AQ119" s="30">
        <f aca="true" t="shared" si="58" ref="AQ119:AW119">AQ118/$AC118*100</f>
        <v>89.56242305364856</v>
      </c>
      <c r="AR119" s="59">
        <f t="shared" si="58"/>
        <v>86.97702564530601</v>
      </c>
      <c r="AS119" s="30">
        <f t="shared" si="58"/>
        <v>87.00832585606076</v>
      </c>
      <c r="AT119" s="30">
        <f t="shared" si="58"/>
        <v>76.88375101725686</v>
      </c>
      <c r="AU119" s="30">
        <f t="shared" si="58"/>
        <v>78.06063894163555</v>
      </c>
      <c r="AV119" s="30">
        <f t="shared" si="58"/>
        <v>78.83271080691944</v>
      </c>
      <c r="AW119" s="63">
        <f t="shared" si="58"/>
        <v>77.58904909959728</v>
      </c>
      <c r="AX119" s="54"/>
    </row>
    <row r="120" spans="1:50" ht="12">
      <c r="A120" s="138"/>
      <c r="B120" s="126" t="s">
        <v>21</v>
      </c>
      <c r="C120" s="20" t="s">
        <v>22</v>
      </c>
      <c r="D120" s="25">
        <v>27445772</v>
      </c>
      <c r="E120" s="25">
        <v>22730010</v>
      </c>
      <c r="F120" s="22">
        <v>22373574</v>
      </c>
      <c r="G120" s="22">
        <v>22969964</v>
      </c>
      <c r="H120" s="22">
        <v>24603822</v>
      </c>
      <c r="I120" s="22">
        <v>25546397</v>
      </c>
      <c r="J120" s="22">
        <v>25808224</v>
      </c>
      <c r="K120" s="22">
        <v>26358086</v>
      </c>
      <c r="L120" s="23">
        <v>21676303</v>
      </c>
      <c r="M120" s="22">
        <v>22219537</v>
      </c>
      <c r="N120" s="22">
        <v>22668575</v>
      </c>
      <c r="O120" s="22">
        <v>20109305</v>
      </c>
      <c r="P120" s="22">
        <v>19253965</v>
      </c>
      <c r="Q120" s="22">
        <v>19868068</v>
      </c>
      <c r="R120" s="22">
        <v>20723402</v>
      </c>
      <c r="S120" s="23">
        <v>21116746</v>
      </c>
      <c r="T120" s="22">
        <v>21589908</v>
      </c>
      <c r="U120" s="22">
        <v>21736417</v>
      </c>
      <c r="V120" s="22">
        <v>22659765</v>
      </c>
      <c r="W120" s="22">
        <v>23951216</v>
      </c>
      <c r="X120" s="62">
        <v>26427280</v>
      </c>
      <c r="Z120" s="123"/>
      <c r="AA120" s="126" t="s">
        <v>21</v>
      </c>
      <c r="AB120" s="20" t="s">
        <v>22</v>
      </c>
      <c r="AC120" s="25">
        <v>2322108</v>
      </c>
      <c r="AD120" s="22">
        <v>2249158</v>
      </c>
      <c r="AE120" s="22">
        <v>2608054</v>
      </c>
      <c r="AF120" s="22">
        <v>3292888</v>
      </c>
      <c r="AG120" s="22">
        <v>3167381</v>
      </c>
      <c r="AH120" s="22">
        <v>2891794</v>
      </c>
      <c r="AI120" s="22">
        <v>2920259</v>
      </c>
      <c r="AJ120" s="22">
        <v>2802286</v>
      </c>
      <c r="AK120" s="23">
        <v>2530616</v>
      </c>
      <c r="AL120" s="22">
        <v>3122502</v>
      </c>
      <c r="AM120" s="22">
        <v>3596258</v>
      </c>
      <c r="AN120" s="22">
        <v>3869494</v>
      </c>
      <c r="AO120" s="22">
        <v>3509621</v>
      </c>
      <c r="AP120" s="52">
        <v>3983490</v>
      </c>
      <c r="AQ120" s="22">
        <v>3269253</v>
      </c>
      <c r="AR120" s="23">
        <v>3221475</v>
      </c>
      <c r="AS120" s="22">
        <v>2854229</v>
      </c>
      <c r="AT120" s="22">
        <v>3075349</v>
      </c>
      <c r="AU120" s="22">
        <v>3154866</v>
      </c>
      <c r="AV120" s="22">
        <v>2101589</v>
      </c>
      <c r="AW120" s="62">
        <v>2231128</v>
      </c>
      <c r="AX120" s="1"/>
    </row>
    <row r="121" spans="1:50" ht="12">
      <c r="A121" s="138"/>
      <c r="B121" s="125"/>
      <c r="C121" s="16" t="s">
        <v>37</v>
      </c>
      <c r="D121" s="24"/>
      <c r="E121" s="24"/>
      <c r="F121" s="18"/>
      <c r="G121" s="18"/>
      <c r="H121" s="18"/>
      <c r="I121" s="18"/>
      <c r="J121" s="18"/>
      <c r="K121" s="18"/>
      <c r="L121" s="19"/>
      <c r="M121" s="18"/>
      <c r="N121" s="18"/>
      <c r="O121" s="18"/>
      <c r="P121" s="18"/>
      <c r="Q121" s="18"/>
      <c r="R121" s="18"/>
      <c r="S121" s="19"/>
      <c r="T121" s="18"/>
      <c r="U121" s="18"/>
      <c r="V121" s="18"/>
      <c r="W121" s="18"/>
      <c r="X121" s="61"/>
      <c r="Z121" s="123"/>
      <c r="AA121" s="125"/>
      <c r="AB121" s="16" t="s">
        <v>37</v>
      </c>
      <c r="AC121" s="24">
        <v>2182791</v>
      </c>
      <c r="AD121" s="18">
        <v>2197338</v>
      </c>
      <c r="AE121" s="18">
        <v>2202570</v>
      </c>
      <c r="AF121" s="18">
        <v>2209161</v>
      </c>
      <c r="AG121" s="18">
        <v>2287370</v>
      </c>
      <c r="AH121" s="18">
        <v>2297197</v>
      </c>
      <c r="AI121" s="18">
        <v>2560529</v>
      </c>
      <c r="AJ121" s="18">
        <v>2578849</v>
      </c>
      <c r="AK121" s="19">
        <v>2639236</v>
      </c>
      <c r="AL121" s="18">
        <v>2768156</v>
      </c>
      <c r="AM121" s="18">
        <v>3008952</v>
      </c>
      <c r="AN121" s="18">
        <v>3096875</v>
      </c>
      <c r="AO121" s="18">
        <v>3544048</v>
      </c>
      <c r="AP121" s="1">
        <v>4450385</v>
      </c>
      <c r="AQ121" s="18">
        <v>4521685</v>
      </c>
      <c r="AR121" s="19">
        <v>5475889</v>
      </c>
      <c r="AS121" s="18">
        <v>6180665</v>
      </c>
      <c r="AT121" s="18">
        <v>5868718</v>
      </c>
      <c r="AU121" s="18">
        <v>5285813</v>
      </c>
      <c r="AV121" s="18">
        <v>5156430</v>
      </c>
      <c r="AW121" s="61">
        <v>5012653</v>
      </c>
      <c r="AX121" s="1"/>
    </row>
    <row r="122" spans="1:50" ht="12">
      <c r="A122" s="138"/>
      <c r="B122" s="125"/>
      <c r="C122" s="16" t="s">
        <v>24</v>
      </c>
      <c r="D122" s="24">
        <v>13613025</v>
      </c>
      <c r="E122" s="24">
        <v>11348830</v>
      </c>
      <c r="F122" s="18">
        <v>10641509</v>
      </c>
      <c r="G122" s="18">
        <v>12573831</v>
      </c>
      <c r="H122" s="18">
        <v>11612926</v>
      </c>
      <c r="I122" s="18">
        <v>12978312</v>
      </c>
      <c r="J122" s="18">
        <v>12389542</v>
      </c>
      <c r="K122" s="18">
        <v>12086531</v>
      </c>
      <c r="L122" s="19">
        <v>11183260</v>
      </c>
      <c r="M122" s="18">
        <v>10813543</v>
      </c>
      <c r="N122" s="18">
        <v>10779069</v>
      </c>
      <c r="O122" s="18">
        <v>10593505</v>
      </c>
      <c r="P122" s="18">
        <v>9144542</v>
      </c>
      <c r="Q122" s="18">
        <v>8553377</v>
      </c>
      <c r="R122" s="18">
        <v>8699978</v>
      </c>
      <c r="S122" s="19">
        <v>8934276</v>
      </c>
      <c r="T122" s="18">
        <v>11098188</v>
      </c>
      <c r="U122" s="18">
        <v>9610429</v>
      </c>
      <c r="V122" s="18">
        <v>8886611</v>
      </c>
      <c r="W122" s="18">
        <v>7275147</v>
      </c>
      <c r="X122" s="61">
        <v>8230733</v>
      </c>
      <c r="Z122" s="123"/>
      <c r="AA122" s="125"/>
      <c r="AB122" s="16" t="s">
        <v>24</v>
      </c>
      <c r="AC122" s="24">
        <v>3740219</v>
      </c>
      <c r="AD122" s="18">
        <v>4102211</v>
      </c>
      <c r="AE122" s="18">
        <v>4114959</v>
      </c>
      <c r="AF122" s="18">
        <v>3954906</v>
      </c>
      <c r="AG122" s="18">
        <v>3850552</v>
      </c>
      <c r="AH122" s="18">
        <v>3755513</v>
      </c>
      <c r="AI122" s="18">
        <v>3639955</v>
      </c>
      <c r="AJ122" s="18">
        <v>3204151</v>
      </c>
      <c r="AK122" s="19">
        <v>3348769</v>
      </c>
      <c r="AL122" s="18">
        <v>2972094</v>
      </c>
      <c r="AM122" s="18">
        <v>3052208</v>
      </c>
      <c r="AN122" s="18">
        <v>2737292</v>
      </c>
      <c r="AO122" s="18">
        <v>2441048</v>
      </c>
      <c r="AP122" s="1">
        <v>2437023</v>
      </c>
      <c r="AQ122" s="18">
        <v>2789066</v>
      </c>
      <c r="AR122" s="19">
        <v>2826866</v>
      </c>
      <c r="AS122" s="18">
        <v>2551021</v>
      </c>
      <c r="AT122" s="18">
        <v>2278669</v>
      </c>
      <c r="AU122" s="18">
        <v>2465327</v>
      </c>
      <c r="AV122" s="18">
        <v>2191865</v>
      </c>
      <c r="AW122" s="61">
        <v>2294358</v>
      </c>
      <c r="AX122" s="1"/>
    </row>
    <row r="123" spans="1:50" ht="12">
      <c r="A123" s="138"/>
      <c r="B123" s="125"/>
      <c r="C123" s="16" t="s">
        <v>38</v>
      </c>
      <c r="D123" s="24">
        <v>8477915</v>
      </c>
      <c r="E123" s="24">
        <v>7388712</v>
      </c>
      <c r="F123" s="18">
        <v>8046988</v>
      </c>
      <c r="G123" s="18">
        <v>8288832</v>
      </c>
      <c r="H123" s="18">
        <v>8343900</v>
      </c>
      <c r="I123" s="18">
        <v>8166678</v>
      </c>
      <c r="J123" s="18">
        <v>8289070</v>
      </c>
      <c r="K123" s="18">
        <v>8896959</v>
      </c>
      <c r="L123" s="19">
        <v>9702887</v>
      </c>
      <c r="M123" s="18">
        <v>8008293</v>
      </c>
      <c r="N123" s="18">
        <v>10320580</v>
      </c>
      <c r="O123" s="18">
        <v>10167352</v>
      </c>
      <c r="P123" s="18">
        <v>10348926</v>
      </c>
      <c r="Q123" s="18">
        <v>10392789</v>
      </c>
      <c r="R123" s="18">
        <v>10108816</v>
      </c>
      <c r="S123" s="19">
        <v>10284538</v>
      </c>
      <c r="T123" s="18">
        <v>9737381</v>
      </c>
      <c r="U123" s="18">
        <v>8147665</v>
      </c>
      <c r="V123" s="18">
        <v>7954041</v>
      </c>
      <c r="W123" s="18">
        <v>7268007</v>
      </c>
      <c r="X123" s="61">
        <v>7337148</v>
      </c>
      <c r="Z123" s="123"/>
      <c r="AA123" s="125"/>
      <c r="AB123" s="16" t="s">
        <v>38</v>
      </c>
      <c r="AC123" s="24">
        <v>4638046</v>
      </c>
      <c r="AD123" s="18">
        <v>4611013</v>
      </c>
      <c r="AE123" s="18">
        <v>4670135</v>
      </c>
      <c r="AF123" s="18">
        <v>4778614</v>
      </c>
      <c r="AG123" s="18">
        <v>4812184</v>
      </c>
      <c r="AH123" s="18">
        <v>4607363</v>
      </c>
      <c r="AI123" s="18">
        <v>5099332</v>
      </c>
      <c r="AJ123" s="18">
        <v>5133886</v>
      </c>
      <c r="AK123" s="19">
        <v>4894306</v>
      </c>
      <c r="AL123" s="18">
        <v>5247596</v>
      </c>
      <c r="AM123" s="18">
        <v>5969921</v>
      </c>
      <c r="AN123" s="18">
        <v>5637062</v>
      </c>
      <c r="AO123" s="18">
        <v>5936848</v>
      </c>
      <c r="AP123" s="1">
        <v>5881990</v>
      </c>
      <c r="AQ123" s="18">
        <v>5885993</v>
      </c>
      <c r="AR123" s="19">
        <v>5944361</v>
      </c>
      <c r="AS123" s="18">
        <v>5890993</v>
      </c>
      <c r="AT123" s="18">
        <v>4321777</v>
      </c>
      <c r="AU123" s="18">
        <v>3749311</v>
      </c>
      <c r="AV123" s="18">
        <v>3657413</v>
      </c>
      <c r="AW123" s="61">
        <v>3619718</v>
      </c>
      <c r="AX123" s="1"/>
    </row>
    <row r="124" spans="1:50" ht="12">
      <c r="A124" s="138"/>
      <c r="B124" s="125"/>
      <c r="C124" s="16" t="s">
        <v>28</v>
      </c>
      <c r="D124" s="24">
        <v>3933</v>
      </c>
      <c r="E124" s="24">
        <v>4842</v>
      </c>
      <c r="F124" s="18">
        <v>11212</v>
      </c>
      <c r="G124" s="18">
        <v>26475</v>
      </c>
      <c r="H124" s="18">
        <v>43565</v>
      </c>
      <c r="I124" s="18">
        <v>38572</v>
      </c>
      <c r="J124" s="18">
        <v>42335</v>
      </c>
      <c r="K124" s="18">
        <v>40297</v>
      </c>
      <c r="L124" s="19">
        <v>40004</v>
      </c>
      <c r="M124" s="18">
        <v>37538</v>
      </c>
      <c r="N124" s="18">
        <v>38478</v>
      </c>
      <c r="O124" s="18">
        <v>37787</v>
      </c>
      <c r="P124" s="18">
        <v>37107</v>
      </c>
      <c r="Q124" s="18">
        <v>34139</v>
      </c>
      <c r="R124" s="18">
        <v>36070</v>
      </c>
      <c r="S124" s="19">
        <v>31012</v>
      </c>
      <c r="T124" s="18"/>
      <c r="U124" s="18"/>
      <c r="V124" s="18"/>
      <c r="W124" s="18"/>
      <c r="X124" s="61"/>
      <c r="Z124" s="123"/>
      <c r="AA124" s="125"/>
      <c r="AB124" s="16" t="s">
        <v>28</v>
      </c>
      <c r="AC124" s="24">
        <v>1350715</v>
      </c>
      <c r="AD124" s="18">
        <v>1326144</v>
      </c>
      <c r="AE124" s="18">
        <v>1229495</v>
      </c>
      <c r="AF124" s="18">
        <v>1205005</v>
      </c>
      <c r="AG124" s="18">
        <v>1095527</v>
      </c>
      <c r="AH124" s="18">
        <v>1139305</v>
      </c>
      <c r="AI124" s="18">
        <v>1064845</v>
      </c>
      <c r="AJ124" s="18">
        <v>839997</v>
      </c>
      <c r="AK124" s="19">
        <v>954488</v>
      </c>
      <c r="AL124" s="18">
        <v>825256</v>
      </c>
      <c r="AM124" s="18">
        <v>746342</v>
      </c>
      <c r="AN124" s="18">
        <v>766132</v>
      </c>
      <c r="AO124" s="18">
        <v>761872</v>
      </c>
      <c r="AP124" s="1">
        <v>672613</v>
      </c>
      <c r="AQ124" s="18">
        <v>718040</v>
      </c>
      <c r="AR124" s="19">
        <v>575951</v>
      </c>
      <c r="AS124" s="18">
        <v>744317</v>
      </c>
      <c r="AT124" s="18">
        <v>747740</v>
      </c>
      <c r="AU124" s="18">
        <v>805566</v>
      </c>
      <c r="AV124" s="18">
        <v>860412</v>
      </c>
      <c r="AW124" s="61">
        <v>727204</v>
      </c>
      <c r="AX124" s="1"/>
    </row>
    <row r="125" spans="1:50" ht="12">
      <c r="A125" s="138"/>
      <c r="B125" s="125"/>
      <c r="C125" s="16" t="s">
        <v>42</v>
      </c>
      <c r="D125" s="24"/>
      <c r="E125" s="24"/>
      <c r="F125" s="18"/>
      <c r="G125" s="18"/>
      <c r="H125" s="18"/>
      <c r="I125" s="18"/>
      <c r="J125" s="18"/>
      <c r="K125" s="18"/>
      <c r="L125" s="19"/>
      <c r="M125" s="18"/>
      <c r="N125" s="18">
        <v>749</v>
      </c>
      <c r="O125" s="18"/>
      <c r="P125" s="18"/>
      <c r="Q125" s="18"/>
      <c r="R125" s="18"/>
      <c r="S125" s="19"/>
      <c r="T125" s="18"/>
      <c r="U125" s="18"/>
      <c r="V125" s="18"/>
      <c r="W125" s="18"/>
      <c r="X125" s="61"/>
      <c r="Z125" s="123"/>
      <c r="AA125" s="125"/>
      <c r="AB125" s="16" t="s">
        <v>42</v>
      </c>
      <c r="AC125" s="24"/>
      <c r="AD125" s="18"/>
      <c r="AE125" s="18"/>
      <c r="AF125" s="18"/>
      <c r="AG125" s="18"/>
      <c r="AH125" s="18"/>
      <c r="AI125" s="18"/>
      <c r="AJ125" s="18">
        <v>998</v>
      </c>
      <c r="AK125" s="19">
        <v>5168</v>
      </c>
      <c r="AL125" s="18"/>
      <c r="AM125" s="18">
        <v>12489</v>
      </c>
      <c r="AN125" s="18">
        <v>2754</v>
      </c>
      <c r="AO125" s="18">
        <v>1935</v>
      </c>
      <c r="AP125" s="1">
        <v>19601</v>
      </c>
      <c r="AQ125" s="18">
        <v>60713</v>
      </c>
      <c r="AR125" s="19">
        <v>3187</v>
      </c>
      <c r="AS125" s="18">
        <v>18631</v>
      </c>
      <c r="AT125" s="18">
        <v>15625</v>
      </c>
      <c r="AU125" s="18">
        <v>322</v>
      </c>
      <c r="AV125" s="18">
        <v>669</v>
      </c>
      <c r="AW125" s="61"/>
      <c r="AX125" s="1"/>
    </row>
    <row r="126" spans="1:50" ht="12">
      <c r="A126" s="138"/>
      <c r="B126" s="125"/>
      <c r="C126" s="16" t="s">
        <v>26</v>
      </c>
      <c r="D126" s="24">
        <v>205635</v>
      </c>
      <c r="E126" s="24">
        <v>160750</v>
      </c>
      <c r="F126" s="18">
        <v>123292</v>
      </c>
      <c r="G126" s="18">
        <v>133022</v>
      </c>
      <c r="H126" s="18">
        <v>146788</v>
      </c>
      <c r="I126" s="18">
        <v>178224</v>
      </c>
      <c r="J126" s="18">
        <v>123103</v>
      </c>
      <c r="K126" s="18">
        <v>220523</v>
      </c>
      <c r="L126" s="19">
        <v>244060</v>
      </c>
      <c r="M126" s="18">
        <v>276165</v>
      </c>
      <c r="N126" s="18">
        <v>228489</v>
      </c>
      <c r="O126" s="18">
        <v>84082</v>
      </c>
      <c r="P126" s="18">
        <v>57420</v>
      </c>
      <c r="Q126" s="18">
        <v>170218</v>
      </c>
      <c r="R126" s="18">
        <v>98114</v>
      </c>
      <c r="S126" s="19">
        <v>121117</v>
      </c>
      <c r="T126" s="18">
        <v>126179</v>
      </c>
      <c r="U126" s="18">
        <v>155510</v>
      </c>
      <c r="V126" s="18">
        <v>94500</v>
      </c>
      <c r="W126" s="18">
        <v>100830</v>
      </c>
      <c r="X126" s="61">
        <v>118895</v>
      </c>
      <c r="Z126" s="123"/>
      <c r="AA126" s="125"/>
      <c r="AB126" s="16" t="s">
        <v>26</v>
      </c>
      <c r="AC126" s="24">
        <v>7620</v>
      </c>
      <c r="AD126" s="18">
        <v>2574</v>
      </c>
      <c r="AE126" s="18">
        <v>4345</v>
      </c>
      <c r="AF126" s="18">
        <v>30262</v>
      </c>
      <c r="AG126" s="18">
        <v>26338</v>
      </c>
      <c r="AH126" s="18">
        <v>82012</v>
      </c>
      <c r="AI126" s="18">
        <v>71262</v>
      </c>
      <c r="AJ126" s="18">
        <v>92245</v>
      </c>
      <c r="AK126" s="19">
        <v>295226</v>
      </c>
      <c r="AL126" s="18">
        <v>164896</v>
      </c>
      <c r="AM126" s="18">
        <v>268326</v>
      </c>
      <c r="AN126" s="18">
        <v>384923</v>
      </c>
      <c r="AO126" s="18">
        <v>209123</v>
      </c>
      <c r="AP126" s="1">
        <v>200848</v>
      </c>
      <c r="AQ126" s="18">
        <v>220898</v>
      </c>
      <c r="AR126" s="19">
        <v>252728</v>
      </c>
      <c r="AS126" s="18">
        <v>200484</v>
      </c>
      <c r="AT126" s="18">
        <v>326578</v>
      </c>
      <c r="AU126" s="18">
        <v>215224</v>
      </c>
      <c r="AV126" s="18">
        <v>272904</v>
      </c>
      <c r="AW126" s="61">
        <v>395664</v>
      </c>
      <c r="AX126" s="1"/>
    </row>
    <row r="127" spans="1:50" ht="12">
      <c r="A127" s="138"/>
      <c r="B127" s="125"/>
      <c r="C127" s="20" t="s">
        <v>11</v>
      </c>
      <c r="D127" s="25">
        <v>49746280</v>
      </c>
      <c r="E127" s="25">
        <v>41633144</v>
      </c>
      <c r="F127" s="22">
        <v>41196575</v>
      </c>
      <c r="G127" s="22">
        <v>43952124</v>
      </c>
      <c r="H127" s="22">
        <v>44751001</v>
      </c>
      <c r="I127" s="22">
        <v>46908183</v>
      </c>
      <c r="J127" s="22">
        <v>46652274</v>
      </c>
      <c r="K127" s="22">
        <v>47602396</v>
      </c>
      <c r="L127" s="23">
        <v>42846514</v>
      </c>
      <c r="M127" s="22">
        <v>41355076</v>
      </c>
      <c r="N127" s="22">
        <v>44035940</v>
      </c>
      <c r="O127" s="22">
        <v>40992031</v>
      </c>
      <c r="P127" s="22">
        <v>38841960</v>
      </c>
      <c r="Q127" s="22">
        <v>39018591</v>
      </c>
      <c r="R127" s="22">
        <f aca="true" t="shared" si="59" ref="R127:X127">SUM(R120:R126)</f>
        <v>39666380</v>
      </c>
      <c r="S127" s="23">
        <f t="shared" si="59"/>
        <v>40487689</v>
      </c>
      <c r="T127" s="22">
        <f t="shared" si="59"/>
        <v>42551656</v>
      </c>
      <c r="U127" s="22">
        <f t="shared" si="59"/>
        <v>39650021</v>
      </c>
      <c r="V127" s="22">
        <f t="shared" si="59"/>
        <v>39594917</v>
      </c>
      <c r="W127" s="22">
        <f t="shared" si="59"/>
        <v>38595200</v>
      </c>
      <c r="X127" s="62">
        <f t="shared" si="59"/>
        <v>42114056</v>
      </c>
      <c r="Z127" s="123"/>
      <c r="AA127" s="125"/>
      <c r="AB127" s="20" t="s">
        <v>11</v>
      </c>
      <c r="AC127" s="25">
        <f>SUM(AC120:AC126)</f>
        <v>14241499</v>
      </c>
      <c r="AD127" s="25">
        <f aca="true" t="shared" si="60" ref="AD127:AR127">SUM(AD120:AD126)</f>
        <v>14488438</v>
      </c>
      <c r="AE127" s="22">
        <f t="shared" si="60"/>
        <v>14829558</v>
      </c>
      <c r="AF127" s="22">
        <f t="shared" si="60"/>
        <v>15470836</v>
      </c>
      <c r="AG127" s="22">
        <f t="shared" si="60"/>
        <v>15239352</v>
      </c>
      <c r="AH127" s="22">
        <f t="shared" si="60"/>
        <v>14773184</v>
      </c>
      <c r="AI127" s="22">
        <f t="shared" si="60"/>
        <v>15356182</v>
      </c>
      <c r="AJ127" s="22">
        <f t="shared" si="60"/>
        <v>14652412</v>
      </c>
      <c r="AK127" s="23">
        <f t="shared" si="60"/>
        <v>14667809</v>
      </c>
      <c r="AL127" s="22">
        <f t="shared" si="60"/>
        <v>15100500</v>
      </c>
      <c r="AM127" s="22">
        <f t="shared" si="60"/>
        <v>16654496</v>
      </c>
      <c r="AN127" s="22">
        <f t="shared" si="60"/>
        <v>16494532</v>
      </c>
      <c r="AO127" s="22">
        <f t="shared" si="60"/>
        <v>16404495</v>
      </c>
      <c r="AP127" s="52">
        <f t="shared" si="60"/>
        <v>17645950</v>
      </c>
      <c r="AQ127" s="22">
        <f t="shared" si="60"/>
        <v>17465648</v>
      </c>
      <c r="AR127" s="23">
        <f t="shared" si="60"/>
        <v>18300457</v>
      </c>
      <c r="AS127" s="22">
        <f>SUM(AS120:AS126)</f>
        <v>18440340</v>
      </c>
      <c r="AT127" s="22">
        <f>SUM(AT120:AT126)</f>
        <v>16634456</v>
      </c>
      <c r="AU127" s="22">
        <f>SUM(AU120:AU126)</f>
        <v>15676429</v>
      </c>
      <c r="AV127" s="22">
        <f>SUM(AV120:AV126)</f>
        <v>14241282</v>
      </c>
      <c r="AW127" s="62">
        <f>SUM(AW120:AW126)</f>
        <v>14280725</v>
      </c>
      <c r="AX127" s="1"/>
    </row>
    <row r="128" spans="1:50" ht="12.75" thickBot="1">
      <c r="A128" s="140"/>
      <c r="B128" s="127"/>
      <c r="C128" s="35"/>
      <c r="D128" s="27">
        <v>-100</v>
      </c>
      <c r="E128" s="41">
        <v>83.69096945540451</v>
      </c>
      <c r="F128" s="34">
        <v>82.8133782063704</v>
      </c>
      <c r="G128" s="34">
        <v>88.35258435404617</v>
      </c>
      <c r="H128" s="34">
        <v>89.9584873481997</v>
      </c>
      <c r="I128" s="34">
        <v>94.2948558163545</v>
      </c>
      <c r="J128" s="34">
        <v>93.78042740080264</v>
      </c>
      <c r="K128" s="34">
        <v>95.69036317891508</v>
      </c>
      <c r="L128" s="42">
        <v>86.13008651099138</v>
      </c>
      <c r="M128" s="34">
        <v>83.13199700560524</v>
      </c>
      <c r="N128" s="30">
        <v>88.52107132432818</v>
      </c>
      <c r="O128" s="30">
        <v>82.40220374267182</v>
      </c>
      <c r="P128" s="30">
        <v>78.08012981071147</v>
      </c>
      <c r="Q128" s="30">
        <v>78.43519354613049</v>
      </c>
      <c r="R128" s="30">
        <f aca="true" t="shared" si="61" ref="R128:X128">R127/$D127*100</f>
        <v>79.73737935781328</v>
      </c>
      <c r="S128" s="59">
        <f t="shared" si="61"/>
        <v>81.38837517096755</v>
      </c>
      <c r="T128" s="39">
        <f t="shared" si="61"/>
        <v>85.53736279376066</v>
      </c>
      <c r="U128" s="39">
        <f t="shared" si="61"/>
        <v>79.70449448682395</v>
      </c>
      <c r="V128" s="39">
        <f t="shared" si="61"/>
        <v>79.59372439507034</v>
      </c>
      <c r="W128" s="39">
        <f t="shared" si="61"/>
        <v>77.58409272009888</v>
      </c>
      <c r="X128" s="64">
        <f t="shared" si="61"/>
        <v>84.65769902794742</v>
      </c>
      <c r="Z128" s="124"/>
      <c r="AA128" s="127"/>
      <c r="AB128" s="35"/>
      <c r="AC128" s="39">
        <f>AC127/$AC127*100</f>
        <v>100</v>
      </c>
      <c r="AD128" s="39">
        <f>AD127/$AC127*100</f>
        <v>101.73393966463784</v>
      </c>
      <c r="AE128" s="39">
        <f>AE127/$AC127*100</f>
        <v>104.12919314181745</v>
      </c>
      <c r="AF128" s="39">
        <f aca="true" t="shared" si="62" ref="AF128:AP128">AF127/$AC127*100</f>
        <v>108.63207587909109</v>
      </c>
      <c r="AG128" s="39">
        <f t="shared" si="62"/>
        <v>107.00665709417245</v>
      </c>
      <c r="AH128" s="39">
        <f t="shared" si="62"/>
        <v>103.73334997952111</v>
      </c>
      <c r="AI128" s="39">
        <f t="shared" si="62"/>
        <v>107.82700613186856</v>
      </c>
      <c r="AJ128" s="39">
        <f t="shared" si="62"/>
        <v>102.88532127130719</v>
      </c>
      <c r="AK128" s="39">
        <f t="shared" si="62"/>
        <v>102.99343489052661</v>
      </c>
      <c r="AL128" s="39">
        <f t="shared" si="62"/>
        <v>106.03167545775905</v>
      </c>
      <c r="AM128" s="39">
        <f>AM127/$AC127*100</f>
        <v>116.94342007115965</v>
      </c>
      <c r="AN128" s="39">
        <f t="shared" si="62"/>
        <v>115.8201956128354</v>
      </c>
      <c r="AO128" s="39">
        <f t="shared" si="62"/>
        <v>115.18797986082785</v>
      </c>
      <c r="AP128" s="56">
        <f t="shared" si="62"/>
        <v>123.90514509743673</v>
      </c>
      <c r="AQ128" s="39">
        <f aca="true" t="shared" si="63" ref="AQ128:AW128">AQ127/$AC127*100</f>
        <v>122.63911263835358</v>
      </c>
      <c r="AR128" s="44">
        <f t="shared" si="63"/>
        <v>128.5009183373183</v>
      </c>
      <c r="AS128" s="39">
        <f t="shared" si="63"/>
        <v>129.4831393802015</v>
      </c>
      <c r="AT128" s="39">
        <f t="shared" si="63"/>
        <v>116.80270454676153</v>
      </c>
      <c r="AU128" s="39">
        <f t="shared" si="63"/>
        <v>110.07569498126566</v>
      </c>
      <c r="AV128" s="39">
        <f t="shared" si="63"/>
        <v>99.9984762839923</v>
      </c>
      <c r="AW128" s="64">
        <f t="shared" si="63"/>
        <v>100.27543448902394</v>
      </c>
      <c r="AX128" s="54"/>
    </row>
    <row r="129" spans="1:50" ht="12">
      <c r="A129" s="139" t="s">
        <v>55</v>
      </c>
      <c r="B129" s="135" t="s">
        <v>20</v>
      </c>
      <c r="C129" s="12" t="s">
        <v>22</v>
      </c>
      <c r="D129" s="13"/>
      <c r="E129" s="13"/>
      <c r="F129" s="14"/>
      <c r="G129" s="14"/>
      <c r="H129" s="14"/>
      <c r="I129" s="14"/>
      <c r="J129" s="14"/>
      <c r="K129" s="14"/>
      <c r="L129" s="15"/>
      <c r="M129" s="14"/>
      <c r="N129" s="14"/>
      <c r="O129" s="14"/>
      <c r="P129" s="14"/>
      <c r="Q129" s="14"/>
      <c r="R129" s="14"/>
      <c r="S129" s="15"/>
      <c r="T129" s="14"/>
      <c r="U129" s="14">
        <v>3</v>
      </c>
      <c r="V129" s="14">
        <v>7</v>
      </c>
      <c r="W129" s="14">
        <v>5</v>
      </c>
      <c r="X129" s="60">
        <v>4</v>
      </c>
      <c r="Z129" s="123" t="s">
        <v>78</v>
      </c>
      <c r="AA129" s="125" t="s">
        <v>20</v>
      </c>
      <c r="AB129" s="16" t="s">
        <v>22</v>
      </c>
      <c r="AC129" s="17">
        <v>3597</v>
      </c>
      <c r="AD129" s="18">
        <v>3834</v>
      </c>
      <c r="AE129" s="18">
        <v>3820</v>
      </c>
      <c r="AF129" s="18">
        <v>3781</v>
      </c>
      <c r="AG129" s="18">
        <v>3870</v>
      </c>
      <c r="AH129" s="18">
        <v>4392</v>
      </c>
      <c r="AI129" s="18">
        <v>4547</v>
      </c>
      <c r="AJ129" s="18">
        <v>4497</v>
      </c>
      <c r="AK129" s="19">
        <v>4063</v>
      </c>
      <c r="AL129" s="18">
        <v>4118</v>
      </c>
      <c r="AM129" s="18">
        <v>4385</v>
      </c>
      <c r="AN129" s="18">
        <v>4169</v>
      </c>
      <c r="AO129" s="18">
        <v>4355</v>
      </c>
      <c r="AP129" s="1">
        <v>4569</v>
      </c>
      <c r="AQ129" s="14">
        <v>4802</v>
      </c>
      <c r="AR129" s="15">
        <v>4563</v>
      </c>
      <c r="AS129" s="14">
        <v>4919</v>
      </c>
      <c r="AT129" s="14">
        <v>4702</v>
      </c>
      <c r="AU129" s="14">
        <v>4512</v>
      </c>
      <c r="AV129" s="14">
        <v>3893</v>
      </c>
      <c r="AW129" s="60">
        <v>4477</v>
      </c>
      <c r="AX129" s="1"/>
    </row>
    <row r="130" spans="1:50" ht="12">
      <c r="A130" s="138"/>
      <c r="B130" s="125"/>
      <c r="C130" s="16" t="s">
        <v>37</v>
      </c>
      <c r="D130" s="24"/>
      <c r="E130" s="24"/>
      <c r="F130" s="18"/>
      <c r="G130" s="18"/>
      <c r="H130" s="18"/>
      <c r="I130" s="18"/>
      <c r="J130" s="18"/>
      <c r="K130" s="18"/>
      <c r="L130" s="19"/>
      <c r="M130" s="18"/>
      <c r="N130" s="18"/>
      <c r="O130" s="18"/>
      <c r="P130" s="18"/>
      <c r="Q130" s="18"/>
      <c r="R130" s="18"/>
      <c r="S130" s="19"/>
      <c r="T130" s="18"/>
      <c r="U130" s="18"/>
      <c r="V130" s="18"/>
      <c r="W130" s="18"/>
      <c r="X130" s="61"/>
      <c r="Z130" s="123"/>
      <c r="AA130" s="125"/>
      <c r="AB130" s="16" t="s">
        <v>37</v>
      </c>
      <c r="AC130" s="24"/>
      <c r="AD130" s="18"/>
      <c r="AE130" s="18"/>
      <c r="AF130" s="18"/>
      <c r="AG130" s="18"/>
      <c r="AH130" s="18"/>
      <c r="AI130" s="18"/>
      <c r="AJ130" s="18"/>
      <c r="AK130" s="19"/>
      <c r="AL130" s="18"/>
      <c r="AM130" s="18"/>
      <c r="AN130" s="18">
        <v>1</v>
      </c>
      <c r="AO130" s="18"/>
      <c r="AP130" s="1"/>
      <c r="AQ130" s="18"/>
      <c r="AR130" s="19"/>
      <c r="AS130" s="18"/>
      <c r="AT130" s="18"/>
      <c r="AU130" s="18">
        <v>60</v>
      </c>
      <c r="AV130" s="18"/>
      <c r="AW130" s="61">
        <v>183</v>
      </c>
      <c r="AX130" s="1"/>
    </row>
    <row r="131" spans="1:50" ht="12">
      <c r="A131" s="138"/>
      <c r="B131" s="125"/>
      <c r="C131" s="16" t="s">
        <v>24</v>
      </c>
      <c r="D131" s="24">
        <v>1329</v>
      </c>
      <c r="E131" s="24">
        <v>1069</v>
      </c>
      <c r="F131" s="18">
        <v>902</v>
      </c>
      <c r="G131" s="18">
        <v>765</v>
      </c>
      <c r="H131" s="18">
        <v>794</v>
      </c>
      <c r="I131" s="18">
        <v>757</v>
      </c>
      <c r="J131" s="18">
        <v>733</v>
      </c>
      <c r="K131" s="18">
        <v>653</v>
      </c>
      <c r="L131" s="19">
        <v>483</v>
      </c>
      <c r="M131" s="18">
        <v>501</v>
      </c>
      <c r="N131" s="18">
        <v>455</v>
      </c>
      <c r="O131" s="18">
        <v>445</v>
      </c>
      <c r="P131" s="18">
        <v>296</v>
      </c>
      <c r="Q131" s="18">
        <v>251</v>
      </c>
      <c r="R131" s="18">
        <v>481</v>
      </c>
      <c r="S131" s="19">
        <v>501</v>
      </c>
      <c r="T131" s="18">
        <v>731</v>
      </c>
      <c r="U131" s="18">
        <v>697</v>
      </c>
      <c r="V131" s="18">
        <v>747</v>
      </c>
      <c r="W131" s="18">
        <v>408</v>
      </c>
      <c r="X131" s="61">
        <v>425</v>
      </c>
      <c r="Z131" s="123"/>
      <c r="AA131" s="125"/>
      <c r="AB131" s="16" t="s">
        <v>24</v>
      </c>
      <c r="AC131" s="24">
        <v>61164</v>
      </c>
      <c r="AD131" s="18">
        <v>62284</v>
      </c>
      <c r="AE131" s="18">
        <v>59355</v>
      </c>
      <c r="AF131" s="18">
        <v>56662</v>
      </c>
      <c r="AG131" s="18">
        <v>56197</v>
      </c>
      <c r="AH131" s="18">
        <v>54128</v>
      </c>
      <c r="AI131" s="18">
        <v>54740</v>
      </c>
      <c r="AJ131" s="18">
        <v>53427</v>
      </c>
      <c r="AK131" s="19">
        <v>50974</v>
      </c>
      <c r="AL131" s="18">
        <v>51288</v>
      </c>
      <c r="AM131" s="18">
        <v>50359</v>
      </c>
      <c r="AN131" s="18">
        <v>47169</v>
      </c>
      <c r="AO131" s="18">
        <v>44149</v>
      </c>
      <c r="AP131" s="1">
        <v>47168</v>
      </c>
      <c r="AQ131" s="18">
        <v>46895</v>
      </c>
      <c r="AR131" s="19">
        <v>46962</v>
      </c>
      <c r="AS131" s="18">
        <v>48764</v>
      </c>
      <c r="AT131" s="18">
        <v>50302</v>
      </c>
      <c r="AU131" s="18">
        <v>49571</v>
      </c>
      <c r="AV131" s="18">
        <v>43123</v>
      </c>
      <c r="AW131" s="61">
        <v>43454</v>
      </c>
      <c r="AX131" s="1"/>
    </row>
    <row r="132" spans="1:50" ht="12">
      <c r="A132" s="138"/>
      <c r="B132" s="125"/>
      <c r="C132" s="16" t="s">
        <v>38</v>
      </c>
      <c r="D132" s="24"/>
      <c r="E132" s="24"/>
      <c r="F132" s="18"/>
      <c r="G132" s="18"/>
      <c r="H132" s="18"/>
      <c r="I132" s="18"/>
      <c r="J132" s="18"/>
      <c r="K132" s="18"/>
      <c r="L132" s="19"/>
      <c r="M132" s="18"/>
      <c r="N132" s="18"/>
      <c r="O132" s="18"/>
      <c r="P132" s="18"/>
      <c r="Q132" s="18"/>
      <c r="R132" s="18"/>
      <c r="S132" s="19"/>
      <c r="T132" s="18"/>
      <c r="U132" s="18"/>
      <c r="V132" s="18"/>
      <c r="W132" s="18"/>
      <c r="X132" s="61"/>
      <c r="Z132" s="123"/>
      <c r="AA132" s="125"/>
      <c r="AB132" s="16" t="s">
        <v>38</v>
      </c>
      <c r="AC132" s="24">
        <v>13138</v>
      </c>
      <c r="AD132" s="18">
        <v>13086</v>
      </c>
      <c r="AE132" s="18">
        <v>13242</v>
      </c>
      <c r="AF132" s="18">
        <v>13237</v>
      </c>
      <c r="AG132" s="18">
        <v>13372</v>
      </c>
      <c r="AH132" s="18">
        <v>12802</v>
      </c>
      <c r="AI132" s="18">
        <v>12133</v>
      </c>
      <c r="AJ132" s="18">
        <v>12231</v>
      </c>
      <c r="AK132" s="19">
        <v>12273</v>
      </c>
      <c r="AL132" s="18">
        <v>10352</v>
      </c>
      <c r="AM132" s="18">
        <v>12152</v>
      </c>
      <c r="AN132" s="18">
        <v>11601</v>
      </c>
      <c r="AO132" s="18">
        <v>11667</v>
      </c>
      <c r="AP132" s="1">
        <v>12323</v>
      </c>
      <c r="AQ132" s="18">
        <v>12318</v>
      </c>
      <c r="AR132" s="19">
        <v>12336</v>
      </c>
      <c r="AS132" s="18">
        <v>12290</v>
      </c>
      <c r="AT132" s="18">
        <v>9823</v>
      </c>
      <c r="AU132" s="18">
        <v>8901</v>
      </c>
      <c r="AV132" s="18">
        <v>8544</v>
      </c>
      <c r="AW132" s="61">
        <v>8122</v>
      </c>
      <c r="AX132" s="1"/>
    </row>
    <row r="133" spans="1:50" ht="12">
      <c r="A133" s="138"/>
      <c r="B133" s="125"/>
      <c r="C133" s="16" t="s">
        <v>28</v>
      </c>
      <c r="D133" s="24"/>
      <c r="E133" s="24"/>
      <c r="F133" s="18"/>
      <c r="G133" s="18"/>
      <c r="H133" s="18"/>
      <c r="I133" s="18"/>
      <c r="J133" s="18"/>
      <c r="K133" s="18"/>
      <c r="L133" s="19"/>
      <c r="M133" s="18"/>
      <c r="N133" s="18"/>
      <c r="O133" s="18"/>
      <c r="P133" s="18"/>
      <c r="Q133" s="18"/>
      <c r="R133" s="18"/>
      <c r="S133" s="19"/>
      <c r="T133" s="18"/>
      <c r="U133" s="18"/>
      <c r="V133" s="18"/>
      <c r="W133" s="18"/>
      <c r="X133" s="61"/>
      <c r="Z133" s="123"/>
      <c r="AA133" s="125"/>
      <c r="AB133" s="16" t="s">
        <v>28</v>
      </c>
      <c r="AC133" s="24">
        <v>343</v>
      </c>
      <c r="AD133" s="18">
        <v>289</v>
      </c>
      <c r="AE133" s="18">
        <v>313</v>
      </c>
      <c r="AF133" s="18">
        <v>298</v>
      </c>
      <c r="AG133" s="18">
        <v>282</v>
      </c>
      <c r="AH133" s="18">
        <v>286</v>
      </c>
      <c r="AI133" s="18">
        <v>280</v>
      </c>
      <c r="AJ133" s="18">
        <v>269</v>
      </c>
      <c r="AK133" s="19">
        <v>261</v>
      </c>
      <c r="AL133" s="18">
        <v>236</v>
      </c>
      <c r="AM133" s="18">
        <v>364</v>
      </c>
      <c r="AN133" s="18">
        <v>286</v>
      </c>
      <c r="AO133" s="18">
        <v>283</v>
      </c>
      <c r="AP133" s="1">
        <v>284</v>
      </c>
      <c r="AQ133" s="18">
        <v>290</v>
      </c>
      <c r="AR133" s="19">
        <v>262</v>
      </c>
      <c r="AS133" s="18">
        <v>262</v>
      </c>
      <c r="AT133" s="18">
        <v>275</v>
      </c>
      <c r="AU133" s="18">
        <v>254</v>
      </c>
      <c r="AV133" s="18">
        <v>269</v>
      </c>
      <c r="AW133" s="61">
        <v>266</v>
      </c>
      <c r="AX133" s="1"/>
    </row>
    <row r="134" spans="1:50" ht="12">
      <c r="A134" s="138"/>
      <c r="B134" s="125"/>
      <c r="C134" s="16" t="s">
        <v>42</v>
      </c>
      <c r="D134" s="24"/>
      <c r="E134" s="24"/>
      <c r="F134" s="18"/>
      <c r="G134" s="18"/>
      <c r="H134" s="18"/>
      <c r="I134" s="18"/>
      <c r="J134" s="18"/>
      <c r="K134" s="18"/>
      <c r="L134" s="19"/>
      <c r="M134" s="18"/>
      <c r="N134" s="18"/>
      <c r="O134" s="18"/>
      <c r="P134" s="18"/>
      <c r="Q134" s="18"/>
      <c r="R134" s="18"/>
      <c r="S134" s="19"/>
      <c r="T134" s="18"/>
      <c r="U134" s="18"/>
      <c r="V134" s="18"/>
      <c r="W134" s="18"/>
      <c r="X134" s="61"/>
      <c r="Z134" s="123"/>
      <c r="AA134" s="125"/>
      <c r="AB134" s="16" t="s">
        <v>42</v>
      </c>
      <c r="AC134" s="24"/>
      <c r="AD134" s="18"/>
      <c r="AE134" s="18"/>
      <c r="AF134" s="18"/>
      <c r="AG134" s="18"/>
      <c r="AH134" s="18"/>
      <c r="AI134" s="18"/>
      <c r="AJ134" s="18"/>
      <c r="AK134" s="19"/>
      <c r="AL134" s="18"/>
      <c r="AM134" s="18"/>
      <c r="AN134" s="18"/>
      <c r="AO134" s="18"/>
      <c r="AP134" s="1"/>
      <c r="AQ134" s="18"/>
      <c r="AR134" s="19"/>
      <c r="AS134" s="18"/>
      <c r="AT134" s="18"/>
      <c r="AU134" s="18"/>
      <c r="AV134" s="18"/>
      <c r="AW134" s="61"/>
      <c r="AX134" s="1"/>
    </row>
    <row r="135" spans="1:50" ht="12">
      <c r="A135" s="138"/>
      <c r="B135" s="125"/>
      <c r="C135" s="16" t="s">
        <v>26</v>
      </c>
      <c r="D135" s="24"/>
      <c r="E135" s="24"/>
      <c r="F135" s="18"/>
      <c r="G135" s="18"/>
      <c r="H135" s="18"/>
      <c r="I135" s="18"/>
      <c r="J135" s="18">
        <v>6</v>
      </c>
      <c r="K135" s="18"/>
      <c r="L135" s="19"/>
      <c r="M135" s="18"/>
      <c r="N135" s="18">
        <v>3</v>
      </c>
      <c r="O135" s="18"/>
      <c r="P135" s="18">
        <v>1</v>
      </c>
      <c r="Q135" s="18"/>
      <c r="R135" s="18">
        <v>5</v>
      </c>
      <c r="S135" s="19">
        <v>1</v>
      </c>
      <c r="T135" s="18"/>
      <c r="U135" s="18">
        <v>1</v>
      </c>
      <c r="V135" s="18">
        <v>5</v>
      </c>
      <c r="W135" s="18">
        <v>13</v>
      </c>
      <c r="X135" s="61">
        <v>58</v>
      </c>
      <c r="Z135" s="123"/>
      <c r="AA135" s="125"/>
      <c r="AB135" s="16" t="s">
        <v>26</v>
      </c>
      <c r="AC135" s="24">
        <v>2731</v>
      </c>
      <c r="AD135" s="18">
        <v>2389</v>
      </c>
      <c r="AE135" s="18">
        <v>2937</v>
      </c>
      <c r="AF135" s="18">
        <v>2791</v>
      </c>
      <c r="AG135" s="18">
        <v>2896</v>
      </c>
      <c r="AH135" s="18">
        <v>3096</v>
      </c>
      <c r="AI135" s="18">
        <v>2851</v>
      </c>
      <c r="AJ135" s="18">
        <v>3778</v>
      </c>
      <c r="AK135" s="19">
        <v>4465</v>
      </c>
      <c r="AL135" s="18">
        <v>8022</v>
      </c>
      <c r="AM135" s="18">
        <v>8185</v>
      </c>
      <c r="AN135" s="18">
        <v>7530</v>
      </c>
      <c r="AO135" s="18">
        <v>7178</v>
      </c>
      <c r="AP135" s="1">
        <v>6616</v>
      </c>
      <c r="AQ135" s="18">
        <v>5684</v>
      </c>
      <c r="AR135" s="19">
        <v>5550</v>
      </c>
      <c r="AS135" s="18">
        <v>6823</v>
      </c>
      <c r="AT135" s="18">
        <v>5279</v>
      </c>
      <c r="AU135" s="18">
        <v>5082</v>
      </c>
      <c r="AV135" s="18">
        <v>5184</v>
      </c>
      <c r="AW135" s="61">
        <v>5461</v>
      </c>
      <c r="AX135" s="1"/>
    </row>
    <row r="136" spans="1:50" ht="12">
      <c r="A136" s="138"/>
      <c r="B136" s="125"/>
      <c r="C136" s="20" t="s">
        <v>11</v>
      </c>
      <c r="D136" s="25">
        <v>1329</v>
      </c>
      <c r="E136" s="25">
        <v>1069</v>
      </c>
      <c r="F136" s="22">
        <v>902</v>
      </c>
      <c r="G136" s="22">
        <v>765</v>
      </c>
      <c r="H136" s="22">
        <v>794</v>
      </c>
      <c r="I136" s="22">
        <v>757</v>
      </c>
      <c r="J136" s="22">
        <v>739</v>
      </c>
      <c r="K136" s="22">
        <v>653</v>
      </c>
      <c r="L136" s="23">
        <v>483</v>
      </c>
      <c r="M136" s="22">
        <v>501</v>
      </c>
      <c r="N136" s="22">
        <v>458</v>
      </c>
      <c r="O136" s="22">
        <v>445</v>
      </c>
      <c r="P136" s="22">
        <v>297</v>
      </c>
      <c r="Q136" s="22">
        <v>251</v>
      </c>
      <c r="R136" s="22">
        <f aca="true" t="shared" si="64" ref="R136:X136">SUM(R129:R135)</f>
        <v>486</v>
      </c>
      <c r="S136" s="23">
        <f t="shared" si="64"/>
        <v>502</v>
      </c>
      <c r="T136" s="22">
        <f t="shared" si="64"/>
        <v>731</v>
      </c>
      <c r="U136" s="22">
        <f t="shared" si="64"/>
        <v>701</v>
      </c>
      <c r="V136" s="22">
        <f t="shared" si="64"/>
        <v>759</v>
      </c>
      <c r="W136" s="22">
        <f t="shared" si="64"/>
        <v>426</v>
      </c>
      <c r="X136" s="62">
        <f t="shared" si="64"/>
        <v>487</v>
      </c>
      <c r="Z136" s="123"/>
      <c r="AA136" s="125"/>
      <c r="AB136" s="20" t="s">
        <v>11</v>
      </c>
      <c r="AC136" s="25">
        <f>SUM(AC129:AC135)</f>
        <v>80973</v>
      </c>
      <c r="AD136" s="25">
        <f aca="true" t="shared" si="65" ref="AD136:AR136">SUM(AD129:AD135)</f>
        <v>81882</v>
      </c>
      <c r="AE136" s="22">
        <f t="shared" si="65"/>
        <v>79667</v>
      </c>
      <c r="AF136" s="22">
        <f t="shared" si="65"/>
        <v>76769</v>
      </c>
      <c r="AG136" s="22">
        <f t="shared" si="65"/>
        <v>76617</v>
      </c>
      <c r="AH136" s="22">
        <f t="shared" si="65"/>
        <v>74704</v>
      </c>
      <c r="AI136" s="22">
        <f t="shared" si="65"/>
        <v>74551</v>
      </c>
      <c r="AJ136" s="22">
        <f t="shared" si="65"/>
        <v>74202</v>
      </c>
      <c r="AK136" s="23">
        <f t="shared" si="65"/>
        <v>72036</v>
      </c>
      <c r="AL136" s="22">
        <f t="shared" si="65"/>
        <v>74016</v>
      </c>
      <c r="AM136" s="22">
        <f t="shared" si="65"/>
        <v>75445</v>
      </c>
      <c r="AN136" s="22">
        <f t="shared" si="65"/>
        <v>70756</v>
      </c>
      <c r="AO136" s="22">
        <f t="shared" si="65"/>
        <v>67632</v>
      </c>
      <c r="AP136" s="52">
        <f t="shared" si="65"/>
        <v>70960</v>
      </c>
      <c r="AQ136" s="22">
        <f t="shared" si="65"/>
        <v>69989</v>
      </c>
      <c r="AR136" s="23">
        <f t="shared" si="65"/>
        <v>69673</v>
      </c>
      <c r="AS136" s="22">
        <f>SUM(AS129:AS135)</f>
        <v>73058</v>
      </c>
      <c r="AT136" s="22">
        <f>SUM(AT129:AT135)</f>
        <v>70381</v>
      </c>
      <c r="AU136" s="22">
        <f>SUM(AU129:AU135)</f>
        <v>68380</v>
      </c>
      <c r="AV136" s="22">
        <f>SUM(AV129:AV135)</f>
        <v>61013</v>
      </c>
      <c r="AW136" s="62">
        <f>SUM(AW129:AW135)</f>
        <v>61963</v>
      </c>
      <c r="AX136" s="1"/>
    </row>
    <row r="137" spans="1:50" ht="12">
      <c r="A137" s="138"/>
      <c r="B137" s="125"/>
      <c r="C137" s="16"/>
      <c r="D137" s="27">
        <v>-100</v>
      </c>
      <c r="E137" s="41">
        <v>80.43641835966892</v>
      </c>
      <c r="F137" s="34">
        <v>67.87057938299473</v>
      </c>
      <c r="G137" s="34">
        <v>57.56207674943566</v>
      </c>
      <c r="H137" s="34">
        <v>59.74416854778028</v>
      </c>
      <c r="I137" s="34">
        <v>56.96012039127163</v>
      </c>
      <c r="J137" s="34">
        <v>55.60571858540256</v>
      </c>
      <c r="K137" s="34">
        <v>49.1346877351392</v>
      </c>
      <c r="L137" s="42">
        <v>36.3431151241535</v>
      </c>
      <c r="M137" s="34">
        <v>37.69751693002257</v>
      </c>
      <c r="N137" s="30">
        <v>34.46200150489089</v>
      </c>
      <c r="O137" s="30">
        <v>33.48382242287434</v>
      </c>
      <c r="P137" s="30">
        <v>22.34762979683973</v>
      </c>
      <c r="Q137" s="30">
        <v>18.88638073739654</v>
      </c>
      <c r="R137" s="30">
        <f aca="true" t="shared" si="66" ref="R137:X137">R136/$D136*100</f>
        <v>36.56884875846501</v>
      </c>
      <c r="S137" s="59">
        <f t="shared" si="66"/>
        <v>37.77276147479308</v>
      </c>
      <c r="T137" s="30">
        <f t="shared" si="66"/>
        <v>55.003762227238525</v>
      </c>
      <c r="U137" s="30">
        <f t="shared" si="66"/>
        <v>52.746425884123404</v>
      </c>
      <c r="V137" s="30">
        <f t="shared" si="66"/>
        <v>57.11060948081265</v>
      </c>
      <c r="W137" s="30">
        <f t="shared" si="66"/>
        <v>32.05417607223476</v>
      </c>
      <c r="X137" s="63">
        <f t="shared" si="66"/>
        <v>36.644093303235515</v>
      </c>
      <c r="Z137" s="123"/>
      <c r="AA137" s="125"/>
      <c r="AB137" s="16"/>
      <c r="AC137" s="30">
        <f aca="true" t="shared" si="67" ref="AC137:AP137">AC136/$AC136*100</f>
        <v>100</v>
      </c>
      <c r="AD137" s="30">
        <f t="shared" si="67"/>
        <v>101.12259642102923</v>
      </c>
      <c r="AE137" s="30">
        <f t="shared" si="67"/>
        <v>98.38711669321873</v>
      </c>
      <c r="AF137" s="30">
        <f>AF136/$AC136*100</f>
        <v>94.80814592518495</v>
      </c>
      <c r="AG137" s="30">
        <f t="shared" si="67"/>
        <v>94.62042903189952</v>
      </c>
      <c r="AH137" s="30">
        <f t="shared" si="67"/>
        <v>92.25791313153768</v>
      </c>
      <c r="AI137" s="30">
        <f t="shared" si="67"/>
        <v>92.06896125869117</v>
      </c>
      <c r="AJ137" s="30">
        <f t="shared" si="67"/>
        <v>91.63795339187136</v>
      </c>
      <c r="AK137" s="30">
        <f t="shared" si="67"/>
        <v>88.96298766255418</v>
      </c>
      <c r="AL137" s="30">
        <f t="shared" si="67"/>
        <v>91.40824719350896</v>
      </c>
      <c r="AM137" s="30">
        <f t="shared" si="67"/>
        <v>93.17303298630407</v>
      </c>
      <c r="AN137" s="30">
        <f t="shared" si="67"/>
        <v>87.38221382436122</v>
      </c>
      <c r="AO137" s="30">
        <f t="shared" si="67"/>
        <v>83.52413767552147</v>
      </c>
      <c r="AP137" s="53">
        <f t="shared" si="67"/>
        <v>87.63414965482322</v>
      </c>
      <c r="AQ137" s="30">
        <f aca="true" t="shared" si="68" ref="AQ137:AW137">AQ136/$AC136*100</f>
        <v>86.43498450100651</v>
      </c>
      <c r="AR137" s="59">
        <f t="shared" si="68"/>
        <v>86.04473095970262</v>
      </c>
      <c r="AS137" s="30">
        <f t="shared" si="68"/>
        <v>90.22513677398639</v>
      </c>
      <c r="AT137" s="30">
        <f t="shared" si="68"/>
        <v>86.9190964889531</v>
      </c>
      <c r="AU137" s="30">
        <f t="shared" si="68"/>
        <v>84.44790238721549</v>
      </c>
      <c r="AV137" s="30">
        <f t="shared" si="68"/>
        <v>75.34980796067825</v>
      </c>
      <c r="AW137" s="63">
        <f t="shared" si="68"/>
        <v>76.52303854371209</v>
      </c>
      <c r="AX137" s="54"/>
    </row>
    <row r="138" spans="1:50" ht="12">
      <c r="A138" s="138"/>
      <c r="B138" s="126" t="s">
        <v>21</v>
      </c>
      <c r="C138" s="20" t="s">
        <v>22</v>
      </c>
      <c r="D138" s="25"/>
      <c r="E138" s="25"/>
      <c r="F138" s="22"/>
      <c r="G138" s="22"/>
      <c r="H138" s="22"/>
      <c r="I138" s="22"/>
      <c r="J138" s="22"/>
      <c r="K138" s="22"/>
      <c r="L138" s="23"/>
      <c r="M138" s="22"/>
      <c r="N138" s="22"/>
      <c r="O138" s="22"/>
      <c r="P138" s="22"/>
      <c r="Q138" s="22"/>
      <c r="R138" s="22"/>
      <c r="S138" s="23"/>
      <c r="T138" s="22"/>
      <c r="U138" s="22">
        <v>10554</v>
      </c>
      <c r="V138" s="22">
        <v>29994</v>
      </c>
      <c r="W138" s="22">
        <v>27898</v>
      </c>
      <c r="X138" s="62">
        <v>7444</v>
      </c>
      <c r="Z138" s="123"/>
      <c r="AA138" s="126" t="s">
        <v>21</v>
      </c>
      <c r="AB138" s="20" t="s">
        <v>22</v>
      </c>
      <c r="AC138" s="25">
        <v>37687516</v>
      </c>
      <c r="AD138" s="22">
        <v>38550997</v>
      </c>
      <c r="AE138" s="22">
        <v>36595677</v>
      </c>
      <c r="AF138" s="22">
        <v>38431725</v>
      </c>
      <c r="AG138" s="22">
        <v>39511971</v>
      </c>
      <c r="AH138" s="22">
        <v>43720223</v>
      </c>
      <c r="AI138" s="22">
        <v>45228852</v>
      </c>
      <c r="AJ138" s="22">
        <v>46425194</v>
      </c>
      <c r="AK138" s="23">
        <v>42945261</v>
      </c>
      <c r="AL138" s="22">
        <v>41669563</v>
      </c>
      <c r="AM138" s="22">
        <v>40939451</v>
      </c>
      <c r="AN138" s="22">
        <v>37911862</v>
      </c>
      <c r="AO138" s="22">
        <v>39689418</v>
      </c>
      <c r="AP138" s="52">
        <v>41001052</v>
      </c>
      <c r="AQ138" s="22">
        <v>44567234</v>
      </c>
      <c r="AR138" s="23">
        <v>43546511</v>
      </c>
      <c r="AS138" s="22">
        <v>44426706</v>
      </c>
      <c r="AT138" s="22">
        <v>46373336</v>
      </c>
      <c r="AU138" s="22">
        <v>46028028</v>
      </c>
      <c r="AV138" s="22">
        <v>37285421</v>
      </c>
      <c r="AW138" s="62">
        <v>45846140</v>
      </c>
      <c r="AX138" s="1"/>
    </row>
    <row r="139" spans="1:50" ht="12">
      <c r="A139" s="138"/>
      <c r="B139" s="125"/>
      <c r="C139" s="16" t="s">
        <v>37</v>
      </c>
      <c r="D139" s="24"/>
      <c r="E139" s="24"/>
      <c r="F139" s="18"/>
      <c r="G139" s="18"/>
      <c r="H139" s="18"/>
      <c r="I139" s="18"/>
      <c r="J139" s="18"/>
      <c r="K139" s="18"/>
      <c r="L139" s="19"/>
      <c r="M139" s="18"/>
      <c r="N139" s="18"/>
      <c r="O139" s="18"/>
      <c r="P139" s="18"/>
      <c r="Q139" s="18"/>
      <c r="R139" s="18"/>
      <c r="S139" s="19"/>
      <c r="T139" s="18"/>
      <c r="U139" s="18"/>
      <c r="V139" s="18"/>
      <c r="W139" s="18"/>
      <c r="X139" s="61"/>
      <c r="Z139" s="123"/>
      <c r="AA139" s="125"/>
      <c r="AB139" s="16" t="s">
        <v>37</v>
      </c>
      <c r="AC139" s="24"/>
      <c r="AD139" s="18"/>
      <c r="AE139" s="18"/>
      <c r="AF139" s="18"/>
      <c r="AG139" s="18"/>
      <c r="AH139" s="18"/>
      <c r="AJ139" s="18"/>
      <c r="AK139" s="19"/>
      <c r="AL139" s="18"/>
      <c r="AM139" s="18"/>
      <c r="AN139" s="18">
        <v>517</v>
      </c>
      <c r="AP139" s="1"/>
      <c r="AQ139" s="18"/>
      <c r="AR139" s="19"/>
      <c r="AS139" s="18"/>
      <c r="AT139" s="18"/>
      <c r="AU139" s="18">
        <v>980400</v>
      </c>
      <c r="AV139" s="18"/>
      <c r="AW139" s="61">
        <v>2107611</v>
      </c>
      <c r="AX139" s="1"/>
    </row>
    <row r="140" spans="1:50" ht="12">
      <c r="A140" s="138"/>
      <c r="B140" s="125"/>
      <c r="C140" s="16" t="s">
        <v>24</v>
      </c>
      <c r="D140" s="24">
        <v>1095556</v>
      </c>
      <c r="E140" s="24">
        <v>1083829</v>
      </c>
      <c r="F140" s="18">
        <v>764958</v>
      </c>
      <c r="G140" s="18">
        <v>596070</v>
      </c>
      <c r="H140" s="18">
        <v>942379</v>
      </c>
      <c r="I140" s="18">
        <v>952886</v>
      </c>
      <c r="J140" s="18">
        <v>682274</v>
      </c>
      <c r="K140" s="18">
        <v>561975</v>
      </c>
      <c r="L140" s="19">
        <v>277597</v>
      </c>
      <c r="M140" s="18">
        <v>400474</v>
      </c>
      <c r="N140" s="18">
        <v>240455</v>
      </c>
      <c r="O140" s="18">
        <v>213758</v>
      </c>
      <c r="P140" s="18">
        <v>145462</v>
      </c>
      <c r="Q140" s="18">
        <v>90951</v>
      </c>
      <c r="R140" s="18">
        <v>372489</v>
      </c>
      <c r="S140" s="19">
        <v>317626</v>
      </c>
      <c r="T140" s="18">
        <v>812337</v>
      </c>
      <c r="U140" s="18">
        <v>798267</v>
      </c>
      <c r="V140" s="18">
        <v>1158955</v>
      </c>
      <c r="W140" s="18">
        <v>398155</v>
      </c>
      <c r="X140" s="61">
        <v>411388</v>
      </c>
      <c r="Z140" s="123"/>
      <c r="AA140" s="125"/>
      <c r="AB140" s="16" t="s">
        <v>24</v>
      </c>
      <c r="AC140" s="24">
        <v>17629204</v>
      </c>
      <c r="AD140" s="18">
        <v>19393668</v>
      </c>
      <c r="AE140" s="18">
        <v>17443646</v>
      </c>
      <c r="AF140" s="18">
        <v>16797110</v>
      </c>
      <c r="AG140" s="18">
        <v>16404659</v>
      </c>
      <c r="AH140" s="18">
        <v>15870138</v>
      </c>
      <c r="AI140" s="18">
        <v>18318825</v>
      </c>
      <c r="AJ140" s="18">
        <v>16408041</v>
      </c>
      <c r="AK140" s="19">
        <v>17217916</v>
      </c>
      <c r="AL140" s="18">
        <v>15753703</v>
      </c>
      <c r="AM140" s="18">
        <v>16834883</v>
      </c>
      <c r="AN140" s="18">
        <v>15215550</v>
      </c>
      <c r="AO140" s="18">
        <v>13993235</v>
      </c>
      <c r="AP140" s="1">
        <v>13807409</v>
      </c>
      <c r="AQ140" s="18">
        <v>14262025</v>
      </c>
      <c r="AR140" s="19">
        <v>17777382</v>
      </c>
      <c r="AS140" s="18">
        <v>21312499</v>
      </c>
      <c r="AT140" s="18">
        <v>23224326</v>
      </c>
      <c r="AU140" s="18">
        <v>22280481</v>
      </c>
      <c r="AV140" s="18">
        <v>17832383</v>
      </c>
      <c r="AW140" s="61">
        <v>18483923</v>
      </c>
      <c r="AX140" s="1"/>
    </row>
    <row r="141" spans="1:50" ht="12">
      <c r="A141" s="138"/>
      <c r="B141" s="125"/>
      <c r="C141" s="16" t="s">
        <v>38</v>
      </c>
      <c r="D141" s="24"/>
      <c r="E141" s="24"/>
      <c r="F141" s="18"/>
      <c r="G141" s="18"/>
      <c r="H141" s="18"/>
      <c r="I141" s="18"/>
      <c r="J141" s="18"/>
      <c r="K141" s="18"/>
      <c r="L141" s="19"/>
      <c r="M141" s="18"/>
      <c r="N141" s="18"/>
      <c r="O141" s="18"/>
      <c r="P141" s="18"/>
      <c r="Q141" s="18"/>
      <c r="R141" s="18"/>
      <c r="S141" s="19"/>
      <c r="T141" s="18"/>
      <c r="U141" s="18"/>
      <c r="V141" s="18"/>
      <c r="W141" s="18"/>
      <c r="X141" s="61"/>
      <c r="Z141" s="123"/>
      <c r="AA141" s="125"/>
      <c r="AB141" s="16" t="s">
        <v>38</v>
      </c>
      <c r="AC141" s="24">
        <v>28228570</v>
      </c>
      <c r="AD141" s="18">
        <v>31074303</v>
      </c>
      <c r="AE141" s="18">
        <v>32522014</v>
      </c>
      <c r="AF141" s="18">
        <v>33014864</v>
      </c>
      <c r="AG141" s="18">
        <v>33289553</v>
      </c>
      <c r="AH141" s="18">
        <v>32937714</v>
      </c>
      <c r="AI141" s="18">
        <v>33112750</v>
      </c>
      <c r="AJ141" s="18">
        <v>32979778</v>
      </c>
      <c r="AK141" s="19">
        <v>33523037</v>
      </c>
      <c r="AL141" s="18">
        <v>33197786</v>
      </c>
      <c r="AM141" s="18">
        <v>37224561</v>
      </c>
      <c r="AN141" s="18">
        <v>36714813</v>
      </c>
      <c r="AO141" s="18">
        <v>36977981</v>
      </c>
      <c r="AP141" s="1">
        <v>41105738</v>
      </c>
      <c r="AQ141" s="18">
        <v>41722006</v>
      </c>
      <c r="AR141" s="19">
        <v>40982415</v>
      </c>
      <c r="AS141" s="18">
        <v>41523284</v>
      </c>
      <c r="AT141" s="18">
        <v>39506533</v>
      </c>
      <c r="AU141" s="18">
        <v>39086803</v>
      </c>
      <c r="AV141" s="18">
        <v>35823351</v>
      </c>
      <c r="AW141" s="61">
        <v>29703879</v>
      </c>
      <c r="AX141" s="1"/>
    </row>
    <row r="142" spans="1:50" ht="12">
      <c r="A142" s="138"/>
      <c r="B142" s="125"/>
      <c r="C142" s="16" t="s">
        <v>28</v>
      </c>
      <c r="D142" s="24"/>
      <c r="E142" s="24"/>
      <c r="F142" s="18"/>
      <c r="G142" s="18"/>
      <c r="H142" s="18"/>
      <c r="I142" s="18"/>
      <c r="J142" s="18"/>
      <c r="K142" s="18"/>
      <c r="L142" s="19"/>
      <c r="M142" s="18"/>
      <c r="N142" s="18"/>
      <c r="O142" s="18"/>
      <c r="P142" s="18"/>
      <c r="Q142" s="18"/>
      <c r="R142" s="18"/>
      <c r="S142" s="19"/>
      <c r="T142" s="18"/>
      <c r="U142" s="18"/>
      <c r="V142" s="18"/>
      <c r="W142" s="18"/>
      <c r="X142" s="61"/>
      <c r="Z142" s="123"/>
      <c r="AA142" s="125"/>
      <c r="AB142" s="16" t="s">
        <v>28</v>
      </c>
      <c r="AC142" s="24">
        <v>116958</v>
      </c>
      <c r="AD142" s="18">
        <v>55249</v>
      </c>
      <c r="AE142" s="18">
        <v>80047</v>
      </c>
      <c r="AF142" s="18">
        <v>87892</v>
      </c>
      <c r="AG142" s="18">
        <v>46533</v>
      </c>
      <c r="AH142" s="18">
        <v>29282</v>
      </c>
      <c r="AI142" s="18">
        <v>7012</v>
      </c>
      <c r="AJ142" s="18">
        <v>1345</v>
      </c>
      <c r="AK142" s="19">
        <v>1473</v>
      </c>
      <c r="AL142" s="18">
        <v>1291</v>
      </c>
      <c r="AM142" s="18">
        <v>2454</v>
      </c>
      <c r="AN142" s="6">
        <v>1774</v>
      </c>
      <c r="AO142" s="18">
        <v>1415</v>
      </c>
      <c r="AP142" s="1">
        <v>5143</v>
      </c>
      <c r="AQ142" s="18">
        <v>4044</v>
      </c>
      <c r="AR142" s="19">
        <v>2114</v>
      </c>
      <c r="AS142" s="18">
        <v>1440</v>
      </c>
      <c r="AT142" s="18">
        <v>1379</v>
      </c>
      <c r="AU142" s="18">
        <v>1313</v>
      </c>
      <c r="AV142" s="18">
        <v>1345</v>
      </c>
      <c r="AW142" s="61">
        <v>1560</v>
      </c>
      <c r="AX142" s="1"/>
    </row>
    <row r="143" spans="1:50" ht="12">
      <c r="A143" s="138"/>
      <c r="B143" s="125"/>
      <c r="C143" s="16" t="s">
        <v>42</v>
      </c>
      <c r="D143" s="24"/>
      <c r="E143" s="24"/>
      <c r="F143" s="18"/>
      <c r="G143" s="18"/>
      <c r="H143" s="18"/>
      <c r="I143" s="18"/>
      <c r="J143" s="18"/>
      <c r="K143" s="18"/>
      <c r="L143" s="19"/>
      <c r="M143" s="18"/>
      <c r="N143" s="18"/>
      <c r="O143" s="18"/>
      <c r="P143" s="18"/>
      <c r="Q143" s="18"/>
      <c r="R143" s="18"/>
      <c r="S143" s="19"/>
      <c r="T143" s="18"/>
      <c r="U143" s="18"/>
      <c r="V143" s="18"/>
      <c r="W143" s="18"/>
      <c r="X143" s="61"/>
      <c r="Z143" s="123"/>
      <c r="AA143" s="125"/>
      <c r="AB143" s="16" t="s">
        <v>42</v>
      </c>
      <c r="AC143" s="24"/>
      <c r="AD143" s="18"/>
      <c r="AE143" s="18"/>
      <c r="AF143" s="18"/>
      <c r="AG143" s="18"/>
      <c r="AH143" s="18"/>
      <c r="AI143" s="18"/>
      <c r="AJ143" s="18"/>
      <c r="AK143" s="19"/>
      <c r="AL143" s="18"/>
      <c r="AM143" s="18"/>
      <c r="AN143" s="18"/>
      <c r="AO143" s="18"/>
      <c r="AP143" s="1"/>
      <c r="AQ143" s="18"/>
      <c r="AR143" s="19"/>
      <c r="AS143" s="18"/>
      <c r="AT143" s="18"/>
      <c r="AU143" s="18"/>
      <c r="AV143" s="18"/>
      <c r="AW143" s="61"/>
      <c r="AX143" s="1"/>
    </row>
    <row r="144" spans="1:50" ht="12">
      <c r="A144" s="138"/>
      <c r="B144" s="125"/>
      <c r="C144" s="16" t="s">
        <v>26</v>
      </c>
      <c r="D144" s="24">
        <v>1393</v>
      </c>
      <c r="E144" s="24"/>
      <c r="F144" s="18"/>
      <c r="G144" s="18"/>
      <c r="H144" s="18"/>
      <c r="I144" s="18"/>
      <c r="J144" s="18">
        <v>1131</v>
      </c>
      <c r="K144" s="18"/>
      <c r="L144" s="19"/>
      <c r="M144" s="18"/>
      <c r="N144" s="18">
        <v>597</v>
      </c>
      <c r="O144" s="18"/>
      <c r="P144" s="18">
        <v>98</v>
      </c>
      <c r="Q144" s="18"/>
      <c r="R144" s="18">
        <v>2475</v>
      </c>
      <c r="S144" s="19">
        <v>170</v>
      </c>
      <c r="T144" s="18"/>
      <c r="U144" s="18">
        <v>497</v>
      </c>
      <c r="V144" s="18">
        <v>2477</v>
      </c>
      <c r="W144" s="18">
        <v>5512</v>
      </c>
      <c r="X144" s="61">
        <v>61764</v>
      </c>
      <c r="Z144" s="123"/>
      <c r="AA144" s="125"/>
      <c r="AB144" s="16" t="s">
        <v>26</v>
      </c>
      <c r="AC144" s="24">
        <v>1227202</v>
      </c>
      <c r="AD144" s="18">
        <v>829181</v>
      </c>
      <c r="AE144" s="18">
        <v>1442142</v>
      </c>
      <c r="AF144" s="18">
        <v>1632253</v>
      </c>
      <c r="AG144" s="18">
        <v>1824513</v>
      </c>
      <c r="AH144" s="18">
        <v>2427981</v>
      </c>
      <c r="AI144" s="18">
        <v>2517648</v>
      </c>
      <c r="AJ144" s="18">
        <v>2475637</v>
      </c>
      <c r="AK144" s="19">
        <v>1780356</v>
      </c>
      <c r="AL144" s="18">
        <v>4233250</v>
      </c>
      <c r="AM144" s="18">
        <v>5240092</v>
      </c>
      <c r="AN144" s="18">
        <v>4517686</v>
      </c>
      <c r="AO144" s="18">
        <v>4303113</v>
      </c>
      <c r="AP144" s="1">
        <v>3577427</v>
      </c>
      <c r="AQ144" s="18">
        <v>3326661</v>
      </c>
      <c r="AR144" s="19">
        <v>3329381</v>
      </c>
      <c r="AS144" s="18">
        <v>4375502</v>
      </c>
      <c r="AT144" s="18">
        <v>3230808</v>
      </c>
      <c r="AU144" s="18">
        <v>2994023</v>
      </c>
      <c r="AV144" s="18">
        <v>2812209</v>
      </c>
      <c r="AW144" s="61">
        <v>2871610</v>
      </c>
      <c r="AX144" s="1"/>
    </row>
    <row r="145" spans="1:50" ht="12">
      <c r="A145" s="138"/>
      <c r="B145" s="125"/>
      <c r="C145" s="20" t="s">
        <v>11</v>
      </c>
      <c r="D145" s="25">
        <v>1096949</v>
      </c>
      <c r="E145" s="25">
        <v>1083829</v>
      </c>
      <c r="F145" s="22">
        <v>764958</v>
      </c>
      <c r="G145" s="22">
        <v>596070</v>
      </c>
      <c r="H145" s="22">
        <v>942379</v>
      </c>
      <c r="I145" s="22">
        <v>952886</v>
      </c>
      <c r="J145" s="22">
        <v>683405</v>
      </c>
      <c r="K145" s="22">
        <v>561975</v>
      </c>
      <c r="L145" s="23">
        <v>27597</v>
      </c>
      <c r="M145" s="22">
        <v>400474</v>
      </c>
      <c r="N145" s="22">
        <v>241052</v>
      </c>
      <c r="O145" s="22">
        <v>213758</v>
      </c>
      <c r="P145" s="22">
        <v>145560</v>
      </c>
      <c r="Q145" s="22">
        <v>90951</v>
      </c>
      <c r="R145" s="22">
        <f aca="true" t="shared" si="69" ref="R145:X145">SUM(R138:R144)</f>
        <v>374964</v>
      </c>
      <c r="S145" s="23">
        <f t="shared" si="69"/>
        <v>317796</v>
      </c>
      <c r="T145" s="22">
        <f t="shared" si="69"/>
        <v>812337</v>
      </c>
      <c r="U145" s="22">
        <f t="shared" si="69"/>
        <v>809318</v>
      </c>
      <c r="V145" s="22">
        <f t="shared" si="69"/>
        <v>1191426</v>
      </c>
      <c r="W145" s="22">
        <f t="shared" si="69"/>
        <v>431565</v>
      </c>
      <c r="X145" s="62">
        <f t="shared" si="69"/>
        <v>480596</v>
      </c>
      <c r="Z145" s="123"/>
      <c r="AA145" s="125"/>
      <c r="AB145" s="20" t="s">
        <v>11</v>
      </c>
      <c r="AC145" s="25">
        <f>SUM(AC138:AC144)</f>
        <v>84889450</v>
      </c>
      <c r="AD145" s="25">
        <f aca="true" t="shared" si="70" ref="AD145:AR145">SUM(AD138:AD144)</f>
        <v>89903398</v>
      </c>
      <c r="AE145" s="22">
        <f t="shared" si="70"/>
        <v>88083526</v>
      </c>
      <c r="AF145" s="22">
        <f t="shared" si="70"/>
        <v>89963844</v>
      </c>
      <c r="AG145" s="22">
        <f t="shared" si="70"/>
        <v>91077229</v>
      </c>
      <c r="AH145" s="22">
        <f t="shared" si="70"/>
        <v>94985338</v>
      </c>
      <c r="AI145" s="22">
        <f t="shared" si="70"/>
        <v>99185087</v>
      </c>
      <c r="AJ145" s="22">
        <f t="shared" si="70"/>
        <v>98289995</v>
      </c>
      <c r="AK145" s="23">
        <f t="shared" si="70"/>
        <v>95468043</v>
      </c>
      <c r="AL145" s="22">
        <f t="shared" si="70"/>
        <v>94855593</v>
      </c>
      <c r="AM145" s="22">
        <f t="shared" si="70"/>
        <v>100241441</v>
      </c>
      <c r="AN145" s="22">
        <f t="shared" si="70"/>
        <v>94362202</v>
      </c>
      <c r="AO145" s="22">
        <f t="shared" si="70"/>
        <v>94965162</v>
      </c>
      <c r="AP145" s="52">
        <f t="shared" si="70"/>
        <v>99496769</v>
      </c>
      <c r="AQ145" s="22">
        <f t="shared" si="70"/>
        <v>103881970</v>
      </c>
      <c r="AR145" s="23">
        <f t="shared" si="70"/>
        <v>105637803</v>
      </c>
      <c r="AS145" s="22">
        <f>SUM(AS138:AS144)</f>
        <v>111639431</v>
      </c>
      <c r="AT145" s="22">
        <f>SUM(AT138:AT144)</f>
        <v>112336382</v>
      </c>
      <c r="AU145" s="22">
        <f>SUM(AU138:AU144)</f>
        <v>111371048</v>
      </c>
      <c r="AV145" s="22">
        <f>SUM(AV138:AV144)</f>
        <v>93754709</v>
      </c>
      <c r="AW145" s="62">
        <f>SUM(AW138:AW144)</f>
        <v>99014723</v>
      </c>
      <c r="AX145" s="1"/>
    </row>
    <row r="146" spans="1:50" ht="12.75" thickBot="1">
      <c r="A146" s="140"/>
      <c r="B146" s="127"/>
      <c r="C146" s="35"/>
      <c r="D146" s="27">
        <v>-100</v>
      </c>
      <c r="E146" s="41">
        <v>98.8039553342954</v>
      </c>
      <c r="F146" s="34">
        <v>69.73505605091941</v>
      </c>
      <c r="G146" s="34">
        <v>54.33889816208411</v>
      </c>
      <c r="H146" s="34">
        <v>85.90909878216763</v>
      </c>
      <c r="I146" s="34">
        <v>86.86693729608214</v>
      </c>
      <c r="J146" s="34">
        <v>62.3005262778853</v>
      </c>
      <c r="K146" s="34">
        <v>51.23073178424886</v>
      </c>
      <c r="L146" s="42">
        <v>2.51579608532393</v>
      </c>
      <c r="M146" s="34">
        <v>36.507987153459275</v>
      </c>
      <c r="N146" s="30">
        <v>21.974768197974566</v>
      </c>
      <c r="O146" s="30">
        <v>19.48659418076866</v>
      </c>
      <c r="P146" s="30">
        <v>13.26953212957029</v>
      </c>
      <c r="Q146" s="30">
        <v>8.291269694397824</v>
      </c>
      <c r="R146" s="30">
        <f aca="true" t="shared" si="71" ref="R146:X146">R145/$D145*100</f>
        <v>34.18244603896808</v>
      </c>
      <c r="S146" s="59">
        <f t="shared" si="71"/>
        <v>28.970900196818633</v>
      </c>
      <c r="T146" s="39">
        <f t="shared" si="71"/>
        <v>74.05421765278058</v>
      </c>
      <c r="U146" s="39">
        <f t="shared" si="71"/>
        <v>73.77899975295114</v>
      </c>
      <c r="V146" s="39">
        <f t="shared" si="71"/>
        <v>108.61270669830594</v>
      </c>
      <c r="W146" s="39">
        <f t="shared" si="71"/>
        <v>39.342303060579844</v>
      </c>
      <c r="X146" s="64">
        <f t="shared" si="71"/>
        <v>43.81206418894589</v>
      </c>
      <c r="Z146" s="124"/>
      <c r="AA146" s="127"/>
      <c r="AB146" s="35"/>
      <c r="AC146" s="39">
        <f aca="true" t="shared" si="72" ref="AC146:AP146">AC145/$AC145*100</f>
        <v>100</v>
      </c>
      <c r="AD146" s="39">
        <f t="shared" si="72"/>
        <v>105.90644420478634</v>
      </c>
      <c r="AE146" s="39">
        <f t="shared" si="72"/>
        <v>103.76263010303401</v>
      </c>
      <c r="AF146" s="39">
        <f t="shared" si="72"/>
        <v>105.97764975506378</v>
      </c>
      <c r="AG146" s="39">
        <f t="shared" si="72"/>
        <v>107.28922027413302</v>
      </c>
      <c r="AH146" s="39">
        <f t="shared" si="72"/>
        <v>111.89298316810866</v>
      </c>
      <c r="AI146" s="39">
        <f>AI145/$AC145*100</f>
        <v>116.8402987650409</v>
      </c>
      <c r="AJ146" s="39">
        <f t="shared" si="72"/>
        <v>115.78587798601593</v>
      </c>
      <c r="AK146" s="39">
        <f t="shared" si="72"/>
        <v>112.46161095401138</v>
      </c>
      <c r="AL146" s="39">
        <f t="shared" si="72"/>
        <v>111.74014320978638</v>
      </c>
      <c r="AM146" s="39">
        <f t="shared" si="72"/>
        <v>118.0846866130008</v>
      </c>
      <c r="AN146" s="39">
        <f t="shared" si="72"/>
        <v>111.1589272871953</v>
      </c>
      <c r="AO146" s="39">
        <f t="shared" si="72"/>
        <v>111.86921578594277</v>
      </c>
      <c r="AP146" s="56">
        <f t="shared" si="72"/>
        <v>117.20746099780361</v>
      </c>
      <c r="AQ146" s="39">
        <f aca="true" t="shared" si="73" ref="AQ146:AW146">AQ145/$AC145*100</f>
        <v>122.37323954861293</v>
      </c>
      <c r="AR146" s="44">
        <f t="shared" si="73"/>
        <v>124.44161553644182</v>
      </c>
      <c r="AS146" s="39">
        <f t="shared" si="73"/>
        <v>131.51154943282114</v>
      </c>
      <c r="AT146" s="39">
        <f t="shared" si="73"/>
        <v>132.3325595819033</v>
      </c>
      <c r="AU146" s="39">
        <f t="shared" si="73"/>
        <v>131.1953935383019</v>
      </c>
      <c r="AV146" s="39">
        <f t="shared" si="73"/>
        <v>110.4432989022782</v>
      </c>
      <c r="AW146" s="64">
        <f t="shared" si="73"/>
        <v>116.63960951567009</v>
      </c>
      <c r="AX146" s="54"/>
    </row>
    <row r="147" spans="1:50" ht="12" customHeight="1">
      <c r="A147" s="139" t="s">
        <v>19</v>
      </c>
      <c r="B147" s="135" t="s">
        <v>20</v>
      </c>
      <c r="C147" s="12" t="s">
        <v>22</v>
      </c>
      <c r="D147" s="13">
        <v>20542</v>
      </c>
      <c r="E147" s="13">
        <v>20866</v>
      </c>
      <c r="F147" s="14">
        <v>20466</v>
      </c>
      <c r="G147" s="14">
        <v>20687</v>
      </c>
      <c r="H147" s="14">
        <v>20647</v>
      </c>
      <c r="I147" s="14">
        <v>18739</v>
      </c>
      <c r="J147" s="14">
        <v>20496</v>
      </c>
      <c r="K147" s="14">
        <v>20674</v>
      </c>
      <c r="L147" s="15">
        <v>19100</v>
      </c>
      <c r="M147" s="14">
        <v>19154</v>
      </c>
      <c r="N147" s="14">
        <v>19552</v>
      </c>
      <c r="O147" s="14">
        <v>19858</v>
      </c>
      <c r="P147" s="14">
        <v>19298</v>
      </c>
      <c r="Q147" s="14">
        <v>19633</v>
      </c>
      <c r="R147" s="14">
        <f aca="true" t="shared" si="74" ref="R147:X147">SUM(R129,R111,R93,R75,R57,R39,R21,R3)</f>
        <v>19435</v>
      </c>
      <c r="S147" s="15">
        <f t="shared" si="74"/>
        <v>19498</v>
      </c>
      <c r="T147" s="14">
        <f t="shared" si="74"/>
        <v>20029</v>
      </c>
      <c r="U147" s="14">
        <f t="shared" si="74"/>
        <v>19525</v>
      </c>
      <c r="V147" s="14">
        <f t="shared" si="74"/>
        <v>19073</v>
      </c>
      <c r="W147" s="14">
        <f t="shared" si="74"/>
        <v>17306</v>
      </c>
      <c r="X147" s="60">
        <f t="shared" si="74"/>
        <v>17899</v>
      </c>
      <c r="Z147" s="123" t="s">
        <v>77</v>
      </c>
      <c r="AA147" s="125" t="s">
        <v>20</v>
      </c>
      <c r="AB147" s="16" t="s">
        <v>22</v>
      </c>
      <c r="AC147" s="17">
        <v>1778</v>
      </c>
      <c r="AD147" s="18">
        <v>2435</v>
      </c>
      <c r="AE147" s="18">
        <v>2587</v>
      </c>
      <c r="AF147" s="18">
        <v>2844</v>
      </c>
      <c r="AG147" s="18">
        <v>3513</v>
      </c>
      <c r="AH147" s="18">
        <v>4450</v>
      </c>
      <c r="AI147" s="18">
        <v>5168</v>
      </c>
      <c r="AJ147" s="18">
        <v>5287</v>
      </c>
      <c r="AK147" s="19">
        <v>5152</v>
      </c>
      <c r="AL147" s="18">
        <v>5432</v>
      </c>
      <c r="AM147" s="18">
        <v>5372</v>
      </c>
      <c r="AN147" s="18">
        <v>5341</v>
      </c>
      <c r="AO147" s="18">
        <v>5401</v>
      </c>
      <c r="AP147" s="1">
        <v>5909</v>
      </c>
      <c r="AQ147" s="14">
        <v>6124</v>
      </c>
      <c r="AR147" s="15">
        <v>6210</v>
      </c>
      <c r="AS147" s="14">
        <v>5970</v>
      </c>
      <c r="AT147" s="14">
        <v>5754</v>
      </c>
      <c r="AU147" s="14">
        <v>5336</v>
      </c>
      <c r="AV147" s="14">
        <v>4946</v>
      </c>
      <c r="AW147" s="60">
        <v>5006</v>
      </c>
      <c r="AX147" s="1"/>
    </row>
    <row r="148" spans="1:50" ht="12">
      <c r="A148" s="138"/>
      <c r="B148" s="125"/>
      <c r="C148" s="16" t="s">
        <v>37</v>
      </c>
      <c r="D148" s="24">
        <v>289</v>
      </c>
      <c r="E148" s="24">
        <v>301</v>
      </c>
      <c r="F148" s="18">
        <v>299</v>
      </c>
      <c r="G148" s="18">
        <v>164</v>
      </c>
      <c r="H148" s="18">
        <v>130</v>
      </c>
      <c r="I148" s="18">
        <v>153</v>
      </c>
      <c r="J148" s="18">
        <v>160</v>
      </c>
      <c r="K148" s="18">
        <v>155</v>
      </c>
      <c r="L148" s="19">
        <v>157</v>
      </c>
      <c r="M148" s="18">
        <v>208</v>
      </c>
      <c r="N148" s="18">
        <v>104</v>
      </c>
      <c r="O148" s="18">
        <v>103</v>
      </c>
      <c r="P148" s="18">
        <v>211</v>
      </c>
      <c r="Q148" s="18">
        <v>253</v>
      </c>
      <c r="R148" s="18">
        <f aca="true" t="shared" si="75" ref="R148:S162">SUM(R130,R112,R94,R76,R58,R40,R22,R4)</f>
        <v>254</v>
      </c>
      <c r="S148" s="19">
        <f t="shared" si="75"/>
        <v>251</v>
      </c>
      <c r="T148" s="18">
        <f aca="true" t="shared" si="76" ref="T148:X154">SUM(T130,T112,T94,T76,T58,T40,T22,T4)</f>
        <v>253</v>
      </c>
      <c r="U148" s="18">
        <f t="shared" si="76"/>
        <v>403</v>
      </c>
      <c r="V148" s="18">
        <f t="shared" si="76"/>
        <v>421</v>
      </c>
      <c r="W148" s="18">
        <f t="shared" si="76"/>
        <v>270</v>
      </c>
      <c r="X148" s="61">
        <f t="shared" si="76"/>
        <v>250</v>
      </c>
      <c r="Z148" s="123"/>
      <c r="AA148" s="125"/>
      <c r="AB148" s="16" t="s">
        <v>37</v>
      </c>
      <c r="AC148" s="24"/>
      <c r="AD148" s="18"/>
      <c r="AE148" s="18"/>
      <c r="AF148" s="18"/>
      <c r="AG148" s="18"/>
      <c r="AH148" s="18"/>
      <c r="AI148" s="18"/>
      <c r="AJ148" s="18"/>
      <c r="AK148" s="19"/>
      <c r="AL148" s="18"/>
      <c r="AM148" s="18"/>
      <c r="AN148" s="18"/>
      <c r="AO148" s="18"/>
      <c r="AP148" s="1"/>
      <c r="AQ148" s="18"/>
      <c r="AR148" s="19"/>
      <c r="AS148" s="18"/>
      <c r="AT148" s="18"/>
      <c r="AU148" s="18"/>
      <c r="AV148" s="18">
        <v>1</v>
      </c>
      <c r="AW148" s="61"/>
      <c r="AX148" s="1"/>
    </row>
    <row r="149" spans="1:50" ht="12">
      <c r="A149" s="138"/>
      <c r="B149" s="125"/>
      <c r="C149" s="16" t="s">
        <v>24</v>
      </c>
      <c r="D149" s="24">
        <v>226752</v>
      </c>
      <c r="E149" s="24">
        <v>210911</v>
      </c>
      <c r="F149" s="18">
        <v>187821</v>
      </c>
      <c r="G149" s="18">
        <v>186134</v>
      </c>
      <c r="H149" s="18">
        <v>191012</v>
      </c>
      <c r="I149" s="18">
        <v>187473</v>
      </c>
      <c r="J149" s="18">
        <v>186407</v>
      </c>
      <c r="K149" s="18">
        <v>181178</v>
      </c>
      <c r="L149" s="19">
        <v>153668</v>
      </c>
      <c r="M149" s="18">
        <v>144455</v>
      </c>
      <c r="N149" s="18">
        <v>148802</v>
      </c>
      <c r="O149" s="18">
        <v>137338</v>
      </c>
      <c r="P149" s="18">
        <v>122970</v>
      </c>
      <c r="Q149" s="18">
        <v>119668</v>
      </c>
      <c r="R149" s="18">
        <f t="shared" si="75"/>
        <v>121128</v>
      </c>
      <c r="S149" s="19">
        <f t="shared" si="75"/>
        <v>119471</v>
      </c>
      <c r="T149" s="18">
        <f t="shared" si="76"/>
        <v>118402</v>
      </c>
      <c r="U149" s="18">
        <f t="shared" si="76"/>
        <v>118294</v>
      </c>
      <c r="V149" s="18">
        <f t="shared" si="76"/>
        <v>113397</v>
      </c>
      <c r="W149" s="18">
        <f t="shared" si="76"/>
        <v>91570</v>
      </c>
      <c r="X149" s="61">
        <f t="shared" si="76"/>
        <v>98553</v>
      </c>
      <c r="Z149" s="123"/>
      <c r="AA149" s="125"/>
      <c r="AB149" s="16" t="s">
        <v>24</v>
      </c>
      <c r="AC149" s="24">
        <v>22043</v>
      </c>
      <c r="AD149" s="18">
        <v>21534</v>
      </c>
      <c r="AE149" s="18">
        <v>24130</v>
      </c>
      <c r="AF149" s="18">
        <v>24617</v>
      </c>
      <c r="AG149" s="18">
        <v>25258</v>
      </c>
      <c r="AH149" s="18">
        <v>25435</v>
      </c>
      <c r="AI149" s="18">
        <v>26950</v>
      </c>
      <c r="AJ149" s="18">
        <v>27428</v>
      </c>
      <c r="AK149" s="19">
        <v>27352</v>
      </c>
      <c r="AL149" s="18">
        <v>27143</v>
      </c>
      <c r="AM149" s="18">
        <v>28627</v>
      </c>
      <c r="AN149" s="18">
        <v>28139</v>
      </c>
      <c r="AO149" s="18">
        <v>27463</v>
      </c>
      <c r="AP149" s="1">
        <v>26452</v>
      </c>
      <c r="AQ149" s="18">
        <v>25428</v>
      </c>
      <c r="AR149" s="19">
        <v>24679</v>
      </c>
      <c r="AS149" s="18">
        <v>22370</v>
      </c>
      <c r="AT149" s="18">
        <v>21689</v>
      </c>
      <c r="AU149" s="18">
        <v>20836</v>
      </c>
      <c r="AV149" s="18">
        <v>19526</v>
      </c>
      <c r="AW149" s="61">
        <v>20043</v>
      </c>
      <c r="AX149" s="1"/>
    </row>
    <row r="150" spans="1:50" ht="12">
      <c r="A150" s="138"/>
      <c r="B150" s="125"/>
      <c r="C150" s="16" t="s">
        <v>38</v>
      </c>
      <c r="D150" s="24">
        <v>54873</v>
      </c>
      <c r="E150" s="24">
        <v>54521</v>
      </c>
      <c r="F150" s="18">
        <v>56630</v>
      </c>
      <c r="G150" s="18">
        <v>60093</v>
      </c>
      <c r="H150" s="18">
        <v>56049</v>
      </c>
      <c r="I150" s="18">
        <v>48997</v>
      </c>
      <c r="J150" s="18">
        <v>53221</v>
      </c>
      <c r="K150" s="18">
        <v>53609</v>
      </c>
      <c r="L150" s="19">
        <v>28153</v>
      </c>
      <c r="M150" s="18">
        <v>12467</v>
      </c>
      <c r="N150" s="18">
        <v>12876</v>
      </c>
      <c r="O150" s="18">
        <v>12733</v>
      </c>
      <c r="P150" s="18">
        <v>12365</v>
      </c>
      <c r="Q150" s="18">
        <v>12447</v>
      </c>
      <c r="R150" s="18">
        <f t="shared" si="75"/>
        <v>12258</v>
      </c>
      <c r="S150" s="19">
        <f t="shared" si="75"/>
        <v>12211</v>
      </c>
      <c r="T150" s="18">
        <f t="shared" si="76"/>
        <v>11860</v>
      </c>
      <c r="U150" s="18">
        <f t="shared" si="76"/>
        <v>10765</v>
      </c>
      <c r="V150" s="18">
        <f t="shared" si="76"/>
        <v>10013</v>
      </c>
      <c r="W150" s="18">
        <f t="shared" si="76"/>
        <v>9192</v>
      </c>
      <c r="X150" s="61">
        <f t="shared" si="76"/>
        <v>8381</v>
      </c>
      <c r="Z150" s="123"/>
      <c r="AA150" s="125"/>
      <c r="AB150" s="16" t="s">
        <v>38</v>
      </c>
      <c r="AC150" s="24">
        <v>1951</v>
      </c>
      <c r="AD150" s="18">
        <v>1688</v>
      </c>
      <c r="AE150" s="18">
        <v>1717</v>
      </c>
      <c r="AF150" s="18">
        <v>1737</v>
      </c>
      <c r="AG150" s="18">
        <v>1770</v>
      </c>
      <c r="AH150" s="18">
        <v>1755</v>
      </c>
      <c r="AI150" s="18">
        <v>1887</v>
      </c>
      <c r="AJ150" s="18">
        <v>2048</v>
      </c>
      <c r="AK150" s="19">
        <v>2117</v>
      </c>
      <c r="AL150" s="18">
        <v>2284</v>
      </c>
      <c r="AM150" s="18">
        <v>2794</v>
      </c>
      <c r="AN150" s="18">
        <v>2779</v>
      </c>
      <c r="AO150" s="18">
        <v>2664</v>
      </c>
      <c r="AP150" s="1">
        <v>2776</v>
      </c>
      <c r="AQ150" s="18">
        <v>2975</v>
      </c>
      <c r="AR150" s="19">
        <v>2998</v>
      </c>
      <c r="AS150" s="18">
        <v>2988</v>
      </c>
      <c r="AT150" s="18">
        <v>2873</v>
      </c>
      <c r="AU150" s="18">
        <v>2711</v>
      </c>
      <c r="AV150" s="18">
        <v>2438</v>
      </c>
      <c r="AW150" s="61">
        <v>2342</v>
      </c>
      <c r="AX150" s="1"/>
    </row>
    <row r="151" spans="1:50" ht="12">
      <c r="A151" s="138"/>
      <c r="B151" s="125"/>
      <c r="C151" s="16" t="s">
        <v>28</v>
      </c>
      <c r="D151" s="24">
        <v>5706</v>
      </c>
      <c r="E151" s="24">
        <v>5986</v>
      </c>
      <c r="F151" s="18">
        <v>8045</v>
      </c>
      <c r="G151" s="18">
        <v>10567</v>
      </c>
      <c r="H151" s="18">
        <v>13683</v>
      </c>
      <c r="I151" s="18">
        <v>12923</v>
      </c>
      <c r="J151" s="18">
        <v>13523</v>
      </c>
      <c r="K151" s="18">
        <v>13682</v>
      </c>
      <c r="L151" s="19">
        <v>16597</v>
      </c>
      <c r="M151" s="18">
        <v>16658</v>
      </c>
      <c r="N151" s="18">
        <v>12251</v>
      </c>
      <c r="O151" s="18">
        <v>12379</v>
      </c>
      <c r="P151" s="18">
        <v>12329</v>
      </c>
      <c r="Q151" s="18">
        <v>12192</v>
      </c>
      <c r="R151" s="18">
        <f t="shared" si="75"/>
        <v>12510</v>
      </c>
      <c r="S151" s="19">
        <f t="shared" si="75"/>
        <v>11751</v>
      </c>
      <c r="T151" s="18">
        <f t="shared" si="76"/>
        <v>5369</v>
      </c>
      <c r="U151" s="18">
        <f t="shared" si="76"/>
        <v>5489</v>
      </c>
      <c r="V151" s="18">
        <f t="shared" si="76"/>
        <v>4582</v>
      </c>
      <c r="W151" s="18">
        <f t="shared" si="76"/>
        <v>4851</v>
      </c>
      <c r="X151" s="61">
        <f t="shared" si="76"/>
        <v>5139</v>
      </c>
      <c r="Z151" s="123"/>
      <c r="AA151" s="125"/>
      <c r="AB151" s="16" t="s">
        <v>28</v>
      </c>
      <c r="AC151" s="24">
        <v>7528</v>
      </c>
      <c r="AD151" s="18">
        <v>7493</v>
      </c>
      <c r="AE151" s="18">
        <v>6861</v>
      </c>
      <c r="AF151" s="18">
        <v>7842</v>
      </c>
      <c r="AG151" s="18">
        <v>8295</v>
      </c>
      <c r="AH151" s="18">
        <v>7383</v>
      </c>
      <c r="AI151" s="18">
        <v>7458</v>
      </c>
      <c r="AJ151" s="18">
        <v>6839</v>
      </c>
      <c r="AK151" s="19">
        <v>5565</v>
      </c>
      <c r="AL151" s="18">
        <v>5093</v>
      </c>
      <c r="AM151" s="18">
        <v>5289</v>
      </c>
      <c r="AN151" s="18">
        <v>4981</v>
      </c>
      <c r="AO151" s="18">
        <v>5859</v>
      </c>
      <c r="AP151" s="1">
        <v>6251</v>
      </c>
      <c r="AQ151" s="18">
        <v>6256</v>
      </c>
      <c r="AR151" s="19">
        <v>4875</v>
      </c>
      <c r="AS151" s="18">
        <v>4633</v>
      </c>
      <c r="AT151" s="18">
        <v>4876</v>
      </c>
      <c r="AU151" s="18">
        <v>3784</v>
      </c>
      <c r="AV151" s="18">
        <v>3785</v>
      </c>
      <c r="AW151" s="61">
        <v>3401</v>
      </c>
      <c r="AX151" s="1"/>
    </row>
    <row r="152" spans="1:50" ht="12">
      <c r="A152" s="138"/>
      <c r="B152" s="125"/>
      <c r="C152" s="16" t="s">
        <v>42</v>
      </c>
      <c r="D152" s="24">
        <v>0</v>
      </c>
      <c r="E152" s="24">
        <v>0</v>
      </c>
      <c r="F152" s="18">
        <v>0</v>
      </c>
      <c r="G152" s="18">
        <v>0</v>
      </c>
      <c r="H152" s="18">
        <v>0</v>
      </c>
      <c r="I152" s="18">
        <v>0</v>
      </c>
      <c r="J152" s="18">
        <v>1</v>
      </c>
      <c r="K152" s="18">
        <v>0</v>
      </c>
      <c r="L152" s="19">
        <v>0</v>
      </c>
      <c r="M152" s="18">
        <v>12</v>
      </c>
      <c r="N152" s="18">
        <v>2</v>
      </c>
      <c r="O152" s="18">
        <v>0</v>
      </c>
      <c r="P152" s="18">
        <v>0</v>
      </c>
      <c r="Q152" s="18">
        <v>0</v>
      </c>
      <c r="R152" s="18">
        <f t="shared" si="75"/>
        <v>0</v>
      </c>
      <c r="S152" s="19">
        <f t="shared" si="75"/>
        <v>0</v>
      </c>
      <c r="T152" s="18">
        <f t="shared" si="76"/>
        <v>0</v>
      </c>
      <c r="U152" s="18">
        <f t="shared" si="76"/>
        <v>0</v>
      </c>
      <c r="V152" s="18">
        <f t="shared" si="76"/>
        <v>0</v>
      </c>
      <c r="W152" s="18">
        <f t="shared" si="76"/>
        <v>0</v>
      </c>
      <c r="X152" s="61">
        <f t="shared" si="76"/>
        <v>0</v>
      </c>
      <c r="Z152" s="123"/>
      <c r="AA152" s="125"/>
      <c r="AB152" s="16" t="s">
        <v>42</v>
      </c>
      <c r="AC152" s="24"/>
      <c r="AD152" s="18"/>
      <c r="AE152" s="18"/>
      <c r="AF152" s="18"/>
      <c r="AG152" s="18"/>
      <c r="AH152" s="18"/>
      <c r="AI152" s="18"/>
      <c r="AJ152" s="18"/>
      <c r="AK152" s="19">
        <v>1</v>
      </c>
      <c r="AL152" s="18"/>
      <c r="AM152" s="18"/>
      <c r="AN152" s="18">
        <v>1</v>
      </c>
      <c r="AO152" s="18"/>
      <c r="AP152" s="1"/>
      <c r="AQ152" s="18"/>
      <c r="AR152" s="19"/>
      <c r="AS152" s="18">
        <v>1</v>
      </c>
      <c r="AT152" s="18">
        <v>1</v>
      </c>
      <c r="AU152" s="18"/>
      <c r="AV152" s="18"/>
      <c r="AW152" s="61"/>
      <c r="AX152" s="1"/>
    </row>
    <row r="153" spans="1:50" ht="12">
      <c r="A153" s="138"/>
      <c r="B153" s="125"/>
      <c r="C153" s="16" t="s">
        <v>26</v>
      </c>
      <c r="D153" s="24">
        <v>12152</v>
      </c>
      <c r="E153" s="24">
        <v>11781</v>
      </c>
      <c r="F153" s="18">
        <v>10061</v>
      </c>
      <c r="G153" s="18">
        <v>10569</v>
      </c>
      <c r="H153" s="18">
        <v>9364</v>
      </c>
      <c r="I153" s="18">
        <v>10035</v>
      </c>
      <c r="J153" s="18">
        <v>9177</v>
      </c>
      <c r="K153" s="18">
        <v>8288</v>
      </c>
      <c r="L153" s="19">
        <v>7730</v>
      </c>
      <c r="M153" s="18">
        <v>7054</v>
      </c>
      <c r="N153" s="18">
        <v>8740</v>
      </c>
      <c r="O153" s="18">
        <v>9127</v>
      </c>
      <c r="P153" s="18">
        <v>8952</v>
      </c>
      <c r="Q153" s="18">
        <v>7863</v>
      </c>
      <c r="R153" s="18">
        <f t="shared" si="75"/>
        <v>8016</v>
      </c>
      <c r="S153" s="19">
        <f t="shared" si="75"/>
        <v>9333</v>
      </c>
      <c r="T153" s="18">
        <f t="shared" si="76"/>
        <v>9626</v>
      </c>
      <c r="U153" s="18">
        <f t="shared" si="76"/>
        <v>9886</v>
      </c>
      <c r="V153" s="18">
        <f t="shared" si="76"/>
        <v>10836</v>
      </c>
      <c r="W153" s="18">
        <f t="shared" si="76"/>
        <v>9238</v>
      </c>
      <c r="X153" s="61">
        <f t="shared" si="76"/>
        <v>9228</v>
      </c>
      <c r="Z153" s="123"/>
      <c r="AA153" s="125"/>
      <c r="AB153" s="16" t="s">
        <v>26</v>
      </c>
      <c r="AC153" s="24">
        <v>217</v>
      </c>
      <c r="AD153" s="18">
        <v>129</v>
      </c>
      <c r="AE153" s="18">
        <v>76</v>
      </c>
      <c r="AF153" s="18">
        <v>8</v>
      </c>
      <c r="AG153" s="18">
        <v>36</v>
      </c>
      <c r="AH153" s="18">
        <v>18</v>
      </c>
      <c r="AI153" s="18">
        <v>44</v>
      </c>
      <c r="AJ153" s="18">
        <v>28</v>
      </c>
      <c r="AK153" s="19">
        <v>36</v>
      </c>
      <c r="AL153" s="18">
        <v>394</v>
      </c>
      <c r="AM153" s="18">
        <v>579</v>
      </c>
      <c r="AN153" s="18">
        <v>534</v>
      </c>
      <c r="AO153" s="18">
        <v>464</v>
      </c>
      <c r="AP153" s="1">
        <v>320</v>
      </c>
      <c r="AQ153" s="18">
        <v>425</v>
      </c>
      <c r="AR153" s="19">
        <v>463</v>
      </c>
      <c r="AS153" s="18">
        <v>425</v>
      </c>
      <c r="AT153" s="18">
        <v>547</v>
      </c>
      <c r="AU153" s="18">
        <v>441</v>
      </c>
      <c r="AV153" s="18">
        <v>581</v>
      </c>
      <c r="AW153" s="61">
        <v>601</v>
      </c>
      <c r="AX153" s="1"/>
    </row>
    <row r="154" spans="1:50" ht="12">
      <c r="A154" s="138"/>
      <c r="B154" s="125"/>
      <c r="C154" s="20" t="s">
        <v>11</v>
      </c>
      <c r="D154" s="25">
        <v>320314</v>
      </c>
      <c r="E154" s="25">
        <v>304366</v>
      </c>
      <c r="F154" s="22">
        <v>283322</v>
      </c>
      <c r="G154" s="22">
        <v>288214</v>
      </c>
      <c r="H154" s="22">
        <v>290885</v>
      </c>
      <c r="I154" s="22">
        <v>278320</v>
      </c>
      <c r="J154" s="22">
        <v>282985</v>
      </c>
      <c r="K154" s="22">
        <v>277586</v>
      </c>
      <c r="L154" s="23">
        <v>225405</v>
      </c>
      <c r="M154" s="22">
        <v>200008</v>
      </c>
      <c r="N154" s="22">
        <v>202327</v>
      </c>
      <c r="O154" s="22">
        <v>191538</v>
      </c>
      <c r="P154" s="22">
        <v>176125</v>
      </c>
      <c r="Q154" s="22">
        <v>172056</v>
      </c>
      <c r="R154" s="22">
        <f t="shared" si="75"/>
        <v>173601</v>
      </c>
      <c r="S154" s="23">
        <f>SUM(S136,S118,S100,S82,S64,S46,S28,S10)</f>
        <v>172515</v>
      </c>
      <c r="T154" s="22">
        <f t="shared" si="76"/>
        <v>165539</v>
      </c>
      <c r="U154" s="22">
        <f t="shared" si="76"/>
        <v>164362</v>
      </c>
      <c r="V154" s="22">
        <f t="shared" si="76"/>
        <v>158322</v>
      </c>
      <c r="W154" s="22">
        <f t="shared" si="76"/>
        <v>132427</v>
      </c>
      <c r="X154" s="62">
        <f t="shared" si="76"/>
        <v>139450</v>
      </c>
      <c r="Z154" s="123"/>
      <c r="AA154" s="125"/>
      <c r="AB154" s="20" t="s">
        <v>11</v>
      </c>
      <c r="AC154" s="25">
        <f>SUM(AC147:AC153)</f>
        <v>33517</v>
      </c>
      <c r="AD154" s="25">
        <f aca="true" t="shared" si="77" ref="AD154:AR154">SUM(AD147:AD153)</f>
        <v>33279</v>
      </c>
      <c r="AE154" s="22">
        <f t="shared" si="77"/>
        <v>35371</v>
      </c>
      <c r="AF154" s="22">
        <f t="shared" si="77"/>
        <v>37048</v>
      </c>
      <c r="AG154" s="22">
        <f t="shared" si="77"/>
        <v>38872</v>
      </c>
      <c r="AH154" s="22">
        <f t="shared" si="77"/>
        <v>39041</v>
      </c>
      <c r="AI154" s="22">
        <f t="shared" si="77"/>
        <v>41507</v>
      </c>
      <c r="AJ154" s="22">
        <f t="shared" si="77"/>
        <v>41630</v>
      </c>
      <c r="AK154" s="23">
        <f t="shared" si="77"/>
        <v>40223</v>
      </c>
      <c r="AL154" s="22">
        <f t="shared" si="77"/>
        <v>40346</v>
      </c>
      <c r="AM154" s="22">
        <f t="shared" si="77"/>
        <v>42661</v>
      </c>
      <c r="AN154" s="22">
        <f t="shared" si="77"/>
        <v>41775</v>
      </c>
      <c r="AO154" s="22">
        <f t="shared" si="77"/>
        <v>41851</v>
      </c>
      <c r="AP154" s="52">
        <f t="shared" si="77"/>
        <v>41708</v>
      </c>
      <c r="AQ154" s="22">
        <f t="shared" si="77"/>
        <v>41208</v>
      </c>
      <c r="AR154" s="23">
        <f t="shared" si="77"/>
        <v>39225</v>
      </c>
      <c r="AS154" s="22">
        <f>SUM(AS147:AS153)</f>
        <v>36387</v>
      </c>
      <c r="AT154" s="22">
        <f>SUM(AT147:AT153)</f>
        <v>35740</v>
      </c>
      <c r="AU154" s="22">
        <f>SUM(AU147:AU153)</f>
        <v>33108</v>
      </c>
      <c r="AV154" s="22">
        <f>SUM(AV147:AV153)</f>
        <v>31277</v>
      </c>
      <c r="AW154" s="62">
        <f>SUM(AW147:AW153)</f>
        <v>31393</v>
      </c>
      <c r="AX154" s="1"/>
    </row>
    <row r="155" spans="1:50" ht="12">
      <c r="A155" s="138"/>
      <c r="B155" s="125"/>
      <c r="C155" s="16"/>
      <c r="D155" s="27">
        <v>-100</v>
      </c>
      <c r="E155" s="41">
        <v>95.02113551078006</v>
      </c>
      <c r="F155" s="34">
        <v>88.4513321303471</v>
      </c>
      <c r="G155" s="34">
        <v>89.97858351492599</v>
      </c>
      <c r="H155" s="34">
        <v>90.81245278070892</v>
      </c>
      <c r="I155" s="34">
        <v>86.8897394431714</v>
      </c>
      <c r="J155" s="34">
        <v>88.34612286693681</v>
      </c>
      <c r="K155" s="34">
        <v>86.66058929675256</v>
      </c>
      <c r="L155" s="42">
        <v>70.37001192579781</v>
      </c>
      <c r="M155" s="34">
        <v>62.44122954351043</v>
      </c>
      <c r="N155" s="30">
        <v>63.16520664098354</v>
      </c>
      <c r="O155" s="30">
        <v>59.796949243554764</v>
      </c>
      <c r="P155" s="30">
        <v>54.985108362419375</v>
      </c>
      <c r="Q155" s="30">
        <v>53.71479235999676</v>
      </c>
      <c r="R155" s="30">
        <f aca="true" t="shared" si="78" ref="R155:X155">R154/$D154*100</f>
        <v>54.19713156465219</v>
      </c>
      <c r="S155" s="59">
        <f t="shared" si="78"/>
        <v>53.858089249923516</v>
      </c>
      <c r="T155" s="30">
        <f t="shared" si="78"/>
        <v>51.68022627796475</v>
      </c>
      <c r="U155" s="30">
        <f t="shared" si="78"/>
        <v>51.3127743401787</v>
      </c>
      <c r="V155" s="30">
        <f t="shared" si="78"/>
        <v>49.427124633952936</v>
      </c>
      <c r="W155" s="30">
        <f t="shared" si="78"/>
        <v>41.34286980899992</v>
      </c>
      <c r="X155" s="63">
        <f t="shared" si="78"/>
        <v>43.53540588297733</v>
      </c>
      <c r="Z155" s="123"/>
      <c r="AA155" s="125"/>
      <c r="AB155" s="16"/>
      <c r="AC155" s="30">
        <f aca="true" t="shared" si="79" ref="AC155:AP155">AC154/$AC154*100</f>
        <v>100</v>
      </c>
      <c r="AD155" s="30">
        <f t="shared" si="79"/>
        <v>99.28991258167497</v>
      </c>
      <c r="AE155" s="30">
        <f t="shared" si="79"/>
        <v>105.53152131754035</v>
      </c>
      <c r="AF155" s="30">
        <f t="shared" si="79"/>
        <v>110.53495241220872</v>
      </c>
      <c r="AG155" s="30">
        <f t="shared" si="79"/>
        <v>115.97696691231316</v>
      </c>
      <c r="AH155" s="30">
        <f t="shared" si="79"/>
        <v>116.48118865053554</v>
      </c>
      <c r="AI155" s="30">
        <f t="shared" si="79"/>
        <v>123.83864904376884</v>
      </c>
      <c r="AJ155" s="30">
        <f t="shared" si="79"/>
        <v>124.20562699525615</v>
      </c>
      <c r="AK155" s="30">
        <f t="shared" si="79"/>
        <v>120.00775725751112</v>
      </c>
      <c r="AL155" s="30">
        <f t="shared" si="79"/>
        <v>120.37473520899842</v>
      </c>
      <c r="AM155" s="30">
        <f t="shared" si="79"/>
        <v>127.28167795447088</v>
      </c>
      <c r="AN155" s="30">
        <f>AN154/$AC154*100</f>
        <v>124.63824327952979</v>
      </c>
      <c r="AO155" s="30">
        <f t="shared" si="79"/>
        <v>124.8649938837008</v>
      </c>
      <c r="AP155" s="53">
        <f t="shared" si="79"/>
        <v>124.43834472058954</v>
      </c>
      <c r="AQ155" s="30">
        <f>AQ154/$AC154*100</f>
        <v>122.94656442999074</v>
      </c>
      <c r="AR155" s="59">
        <f>AR154/$AC154*100</f>
        <v>117.03016379747591</v>
      </c>
      <c r="AS155" s="30">
        <f>AS154/$D154*100</f>
        <v>11.359790705370356</v>
      </c>
      <c r="AT155" s="30">
        <f>AT154/$D154*100</f>
        <v>11.15780140736902</v>
      </c>
      <c r="AU155" s="30">
        <f>AU154/$D154*100</f>
        <v>10.336107694324943</v>
      </c>
      <c r="AV155" s="30">
        <f>AV154/$D154*100</f>
        <v>9.764481102917761</v>
      </c>
      <c r="AW155" s="63">
        <f>AW154/$D154*100</f>
        <v>9.800695567474415</v>
      </c>
      <c r="AX155" s="54"/>
    </row>
    <row r="156" spans="1:50" ht="12" customHeight="1">
      <c r="A156" s="138"/>
      <c r="B156" s="126" t="s">
        <v>21</v>
      </c>
      <c r="C156" s="20" t="s">
        <v>22</v>
      </c>
      <c r="D156" s="25">
        <v>292244975</v>
      </c>
      <c r="E156" s="25">
        <v>300197353</v>
      </c>
      <c r="F156" s="22">
        <v>299907930</v>
      </c>
      <c r="G156" s="22">
        <v>311270409</v>
      </c>
      <c r="H156" s="22">
        <v>314893976</v>
      </c>
      <c r="I156" s="22">
        <v>276397163</v>
      </c>
      <c r="J156" s="22">
        <v>317970931</v>
      </c>
      <c r="K156" s="22">
        <v>326420611</v>
      </c>
      <c r="L156" s="23">
        <v>306732315</v>
      </c>
      <c r="M156" s="22">
        <v>309862034</v>
      </c>
      <c r="N156" s="22">
        <v>313801727</v>
      </c>
      <c r="O156" s="22">
        <v>307670466</v>
      </c>
      <c r="P156" s="22">
        <v>301764355</v>
      </c>
      <c r="Q156" s="22">
        <v>300332771</v>
      </c>
      <c r="R156" s="22">
        <f t="shared" si="75"/>
        <v>297960741</v>
      </c>
      <c r="S156" s="23">
        <f aca="true" t="shared" si="80" ref="S156:X156">SUM(S138,S120,S102,S84,S66,S48,S30,S12)</f>
        <v>295045855</v>
      </c>
      <c r="T156" s="22">
        <f t="shared" si="80"/>
        <v>307571045</v>
      </c>
      <c r="U156" s="22">
        <f t="shared" si="80"/>
        <v>306970109</v>
      </c>
      <c r="V156" s="22">
        <f t="shared" si="80"/>
        <v>324311633</v>
      </c>
      <c r="W156" s="22">
        <f t="shared" si="80"/>
        <v>302015518</v>
      </c>
      <c r="X156" s="62">
        <f t="shared" si="80"/>
        <v>317365742</v>
      </c>
      <c r="Z156" s="123"/>
      <c r="AA156" s="126" t="s">
        <v>21</v>
      </c>
      <c r="AB156" s="20" t="s">
        <v>22</v>
      </c>
      <c r="AC156" s="25">
        <v>16241946</v>
      </c>
      <c r="AD156" s="22">
        <v>19687910</v>
      </c>
      <c r="AE156" s="22">
        <v>22124356</v>
      </c>
      <c r="AF156" s="22">
        <v>22274929</v>
      </c>
      <c r="AG156" s="22">
        <v>23329327</v>
      </c>
      <c r="AH156" s="22">
        <v>25486744</v>
      </c>
      <c r="AI156" s="22">
        <v>26128410</v>
      </c>
      <c r="AJ156" s="22">
        <v>27982762</v>
      </c>
      <c r="AK156" s="23">
        <v>30515568</v>
      </c>
      <c r="AL156" s="22">
        <v>31427068</v>
      </c>
      <c r="AM156" s="22">
        <v>32475501</v>
      </c>
      <c r="AN156" s="22">
        <v>34883314</v>
      </c>
      <c r="AO156" s="22">
        <v>30975354</v>
      </c>
      <c r="AP156" s="52">
        <v>28236796</v>
      </c>
      <c r="AQ156" s="22">
        <v>29270072</v>
      </c>
      <c r="AR156" s="23">
        <v>30816053</v>
      </c>
      <c r="AS156" s="22">
        <v>32152933</v>
      </c>
      <c r="AT156" s="22">
        <v>32050346</v>
      </c>
      <c r="AU156" s="22">
        <v>32133770</v>
      </c>
      <c r="AV156" s="22">
        <v>33256895</v>
      </c>
      <c r="AW156" s="62">
        <v>38485328</v>
      </c>
      <c r="AX156" s="1"/>
    </row>
    <row r="157" spans="1:50" ht="12">
      <c r="A157" s="138"/>
      <c r="B157" s="125"/>
      <c r="C157" s="16" t="s">
        <v>37</v>
      </c>
      <c r="D157" s="24">
        <v>2817498</v>
      </c>
      <c r="E157" s="24">
        <v>2944752</v>
      </c>
      <c r="F157" s="18">
        <v>2926171</v>
      </c>
      <c r="G157" s="18">
        <v>1708859</v>
      </c>
      <c r="H157" s="18">
        <v>1271241</v>
      </c>
      <c r="I157" s="18">
        <v>1587882</v>
      </c>
      <c r="J157" s="18">
        <v>1604491</v>
      </c>
      <c r="K157" s="18">
        <v>1532613</v>
      </c>
      <c r="L157" s="19">
        <v>1561566</v>
      </c>
      <c r="M157" s="18">
        <v>2101621</v>
      </c>
      <c r="N157" s="18">
        <v>1505556</v>
      </c>
      <c r="O157" s="18">
        <v>1491013</v>
      </c>
      <c r="P157" s="18">
        <v>3816793</v>
      </c>
      <c r="Q157" s="18">
        <v>4710449</v>
      </c>
      <c r="R157" s="18">
        <f t="shared" si="75"/>
        <v>4749657</v>
      </c>
      <c r="S157" s="19">
        <f t="shared" si="75"/>
        <v>4685185</v>
      </c>
      <c r="T157" s="18">
        <f>SUM(T139,T121,T103,T85,T67,T49,T31,T13)</f>
        <v>4721263</v>
      </c>
      <c r="U157" s="18">
        <f>SUM(U139,U121,U103,U85,U67,U49,U31,U13)</f>
        <v>8658009</v>
      </c>
      <c r="V157" s="18">
        <f>SUM(V139,V121,V103,V85,V67,V49,V31,V13)</f>
        <v>9126884</v>
      </c>
      <c r="W157" s="18">
        <f>SUM(W139,W121,W103,W85,W67,W49,W31,W13)</f>
        <v>5219910</v>
      </c>
      <c r="X157" s="61">
        <f>SUM(X139,X121,X103,X85,X67,X49,X31,X13)</f>
        <v>4692934</v>
      </c>
      <c r="Z157" s="123"/>
      <c r="AA157" s="125"/>
      <c r="AB157" s="16" t="s">
        <v>37</v>
      </c>
      <c r="AC157" s="24"/>
      <c r="AD157" s="18"/>
      <c r="AE157" s="18"/>
      <c r="AF157" s="18"/>
      <c r="AG157" s="18"/>
      <c r="AH157" s="18"/>
      <c r="AI157" s="18"/>
      <c r="AJ157" s="18"/>
      <c r="AK157" s="19"/>
      <c r="AL157" s="18"/>
      <c r="AM157" s="18"/>
      <c r="AO157" s="18"/>
      <c r="AP157" s="1"/>
      <c r="AQ157" s="57"/>
      <c r="AR157" s="19"/>
      <c r="AS157" s="18"/>
      <c r="AT157" s="18"/>
      <c r="AU157" s="18"/>
      <c r="AV157" s="18">
        <v>12081</v>
      </c>
      <c r="AW157" s="61"/>
      <c r="AX157" s="1"/>
    </row>
    <row r="158" spans="1:50" ht="12">
      <c r="A158" s="138"/>
      <c r="B158" s="125"/>
      <c r="C158" s="16" t="s">
        <v>24</v>
      </c>
      <c r="D158" s="24">
        <v>100451251</v>
      </c>
      <c r="E158" s="24">
        <v>99707576</v>
      </c>
      <c r="F158" s="18">
        <v>88524274</v>
      </c>
      <c r="G158" s="18">
        <v>90339956</v>
      </c>
      <c r="H158" s="18">
        <v>95196211</v>
      </c>
      <c r="I158" s="18">
        <v>90105876</v>
      </c>
      <c r="J158" s="18">
        <v>95686031</v>
      </c>
      <c r="K158" s="18">
        <v>94536174</v>
      </c>
      <c r="L158" s="19">
        <v>86508042</v>
      </c>
      <c r="M158" s="18">
        <v>83423127</v>
      </c>
      <c r="N158" s="18">
        <v>87030497</v>
      </c>
      <c r="O158" s="18">
        <v>85286340</v>
      </c>
      <c r="P158" s="18">
        <v>85090055</v>
      </c>
      <c r="Q158" s="18">
        <v>80975509</v>
      </c>
      <c r="R158" s="18">
        <f>SUM(R140,R122,R104,R86,R68,R50,R32,R14)</f>
        <v>85009869</v>
      </c>
      <c r="S158" s="19">
        <f aca="true" t="shared" si="81" ref="S158:X163">SUM(S140,S122,S104,S86,S68,S50,S32,S14)</f>
        <v>86953245</v>
      </c>
      <c r="T158" s="18">
        <f t="shared" si="81"/>
        <v>89736881</v>
      </c>
      <c r="U158" s="18">
        <f t="shared" si="81"/>
        <v>87671245</v>
      </c>
      <c r="V158" s="18">
        <f t="shared" si="81"/>
        <v>86175014</v>
      </c>
      <c r="W158" s="18">
        <f t="shared" si="81"/>
        <v>74059307</v>
      </c>
      <c r="X158" s="61">
        <f t="shared" si="81"/>
        <v>78071292</v>
      </c>
      <c r="Z158" s="123"/>
      <c r="AA158" s="125"/>
      <c r="AB158" s="16" t="s">
        <v>24</v>
      </c>
      <c r="AC158" s="24">
        <v>12677390</v>
      </c>
      <c r="AD158" s="18">
        <v>13161254</v>
      </c>
      <c r="AE158" s="18">
        <v>14355733</v>
      </c>
      <c r="AF158" s="18">
        <v>15990851</v>
      </c>
      <c r="AG158" s="18">
        <v>16837302</v>
      </c>
      <c r="AH158" s="18">
        <v>18316696</v>
      </c>
      <c r="AI158" s="18">
        <v>18161476</v>
      </c>
      <c r="AJ158" s="18">
        <v>18186265</v>
      </c>
      <c r="AK158" s="19">
        <v>18315955</v>
      </c>
      <c r="AL158" s="18">
        <v>18519273</v>
      </c>
      <c r="AM158" s="18">
        <v>20063769</v>
      </c>
      <c r="AN158" s="18">
        <v>20061505</v>
      </c>
      <c r="AO158" s="18">
        <v>19800206</v>
      </c>
      <c r="AP158" s="1">
        <v>19705187</v>
      </c>
      <c r="AQ158" s="18">
        <v>19603142</v>
      </c>
      <c r="AR158" s="19">
        <v>16729080</v>
      </c>
      <c r="AS158" s="18">
        <v>15626991</v>
      </c>
      <c r="AT158" s="18">
        <v>14952920</v>
      </c>
      <c r="AU158" s="18">
        <v>13556664</v>
      </c>
      <c r="AV158" s="18">
        <v>13057073</v>
      </c>
      <c r="AW158" s="61">
        <v>13327808</v>
      </c>
      <c r="AX158" s="1"/>
    </row>
    <row r="159" spans="1:50" ht="12">
      <c r="A159" s="138"/>
      <c r="B159" s="125"/>
      <c r="C159" s="16" t="s">
        <v>38</v>
      </c>
      <c r="D159" s="24">
        <v>179019025</v>
      </c>
      <c r="E159" s="24">
        <v>186142713</v>
      </c>
      <c r="F159" s="18">
        <v>195111347</v>
      </c>
      <c r="G159" s="18">
        <v>209906190</v>
      </c>
      <c r="H159" s="18">
        <v>202928722</v>
      </c>
      <c r="I159" s="18">
        <v>149965115</v>
      </c>
      <c r="J159" s="18">
        <v>202927836</v>
      </c>
      <c r="K159" s="18">
        <v>208742562</v>
      </c>
      <c r="L159" s="19">
        <v>137880710</v>
      </c>
      <c r="M159" s="18">
        <v>86539205</v>
      </c>
      <c r="N159" s="18">
        <v>85204355</v>
      </c>
      <c r="O159" s="18">
        <v>83345921</v>
      </c>
      <c r="P159" s="18">
        <v>57056510</v>
      </c>
      <c r="Q159" s="18">
        <v>82196665</v>
      </c>
      <c r="R159" s="18">
        <f t="shared" si="75"/>
        <v>81966374</v>
      </c>
      <c r="S159" s="19">
        <f t="shared" si="81"/>
        <v>84118357</v>
      </c>
      <c r="T159" s="18">
        <f t="shared" si="81"/>
        <v>83290371</v>
      </c>
      <c r="U159" s="18">
        <f t="shared" si="81"/>
        <v>78236195</v>
      </c>
      <c r="V159" s="18">
        <f t="shared" si="81"/>
        <v>72570416</v>
      </c>
      <c r="W159" s="18">
        <f t="shared" si="81"/>
        <v>67515147</v>
      </c>
      <c r="X159" s="61">
        <f t="shared" si="81"/>
        <v>59538807</v>
      </c>
      <c r="Z159" s="123"/>
      <c r="AA159" s="125"/>
      <c r="AB159" s="16" t="s">
        <v>38</v>
      </c>
      <c r="AC159" s="24">
        <v>2670210</v>
      </c>
      <c r="AD159" s="18">
        <v>2548562</v>
      </c>
      <c r="AE159" s="18">
        <v>2628836</v>
      </c>
      <c r="AF159" s="18">
        <v>2852449</v>
      </c>
      <c r="AG159" s="18">
        <v>3022911</v>
      </c>
      <c r="AH159" s="18">
        <v>3006873</v>
      </c>
      <c r="AI159" s="18">
        <v>4615857</v>
      </c>
      <c r="AJ159" s="18">
        <v>6786914</v>
      </c>
      <c r="AK159" s="19">
        <v>6612891</v>
      </c>
      <c r="AL159" s="18">
        <v>5650540</v>
      </c>
      <c r="AM159" s="18">
        <v>6308017</v>
      </c>
      <c r="AN159" s="18">
        <v>6116200</v>
      </c>
      <c r="AO159" s="18">
        <v>5748498</v>
      </c>
      <c r="AP159" s="1">
        <v>5919939</v>
      </c>
      <c r="AQ159" s="18">
        <v>6229433</v>
      </c>
      <c r="AR159" s="19">
        <v>6291429</v>
      </c>
      <c r="AS159" s="18">
        <v>6259592</v>
      </c>
      <c r="AT159" s="18">
        <v>4468193</v>
      </c>
      <c r="AU159" s="18">
        <v>4188486</v>
      </c>
      <c r="AV159" s="18">
        <v>3811428</v>
      </c>
      <c r="AW159" s="61">
        <v>3643581</v>
      </c>
      <c r="AX159" s="1"/>
    </row>
    <row r="160" spans="1:50" ht="12">
      <c r="A160" s="138"/>
      <c r="B160" s="125"/>
      <c r="C160" s="16" t="s">
        <v>28</v>
      </c>
      <c r="D160" s="24">
        <v>44889</v>
      </c>
      <c r="E160" s="24">
        <v>46706</v>
      </c>
      <c r="F160" s="18">
        <v>61504</v>
      </c>
      <c r="G160" s="18">
        <v>76088</v>
      </c>
      <c r="H160" s="18">
        <v>94977</v>
      </c>
      <c r="I160" s="18">
        <v>92222</v>
      </c>
      <c r="J160" s="18">
        <v>94159</v>
      </c>
      <c r="K160" s="18">
        <v>96697</v>
      </c>
      <c r="L160" s="19">
        <v>111799</v>
      </c>
      <c r="M160" s="18">
        <v>107436</v>
      </c>
      <c r="N160" s="18">
        <v>89032</v>
      </c>
      <c r="O160" s="18">
        <v>108840</v>
      </c>
      <c r="P160" s="18">
        <v>103866</v>
      </c>
      <c r="Q160" s="18">
        <v>96589</v>
      </c>
      <c r="R160" s="18">
        <f t="shared" si="75"/>
        <v>88913</v>
      </c>
      <c r="S160" s="19">
        <f t="shared" si="81"/>
        <v>84271</v>
      </c>
      <c r="T160" s="18">
        <f t="shared" si="81"/>
        <v>43685</v>
      </c>
      <c r="U160" s="18">
        <f t="shared" si="81"/>
        <v>45492</v>
      </c>
      <c r="V160" s="18">
        <f t="shared" si="81"/>
        <v>38223</v>
      </c>
      <c r="W160" s="18">
        <f t="shared" si="81"/>
        <v>40375</v>
      </c>
      <c r="X160" s="61">
        <f t="shared" si="81"/>
        <v>44928</v>
      </c>
      <c r="Z160" s="123"/>
      <c r="AA160" s="125"/>
      <c r="AB160" s="16" t="s">
        <v>28</v>
      </c>
      <c r="AC160" s="24">
        <v>696067</v>
      </c>
      <c r="AD160" s="18">
        <v>729202</v>
      </c>
      <c r="AE160" s="18">
        <v>593350</v>
      </c>
      <c r="AF160" s="18">
        <v>872380</v>
      </c>
      <c r="AG160" s="18">
        <v>1039045</v>
      </c>
      <c r="AH160" s="18">
        <v>923165</v>
      </c>
      <c r="AI160" s="18">
        <v>995395</v>
      </c>
      <c r="AJ160" s="18">
        <v>778716</v>
      </c>
      <c r="AK160" s="19">
        <v>383436</v>
      </c>
      <c r="AL160" s="18">
        <v>360897</v>
      </c>
      <c r="AM160" s="18">
        <v>411279</v>
      </c>
      <c r="AN160" s="18">
        <v>316702</v>
      </c>
      <c r="AO160" s="18">
        <v>351417</v>
      </c>
      <c r="AP160" s="1">
        <v>343879</v>
      </c>
      <c r="AQ160" s="18">
        <v>340504</v>
      </c>
      <c r="AR160" s="19">
        <v>286776</v>
      </c>
      <c r="AS160" s="18">
        <v>240641</v>
      </c>
      <c r="AT160" s="18">
        <v>235677</v>
      </c>
      <c r="AU160" s="18">
        <v>194348</v>
      </c>
      <c r="AV160" s="18">
        <v>172033</v>
      </c>
      <c r="AW160" s="61">
        <v>141102</v>
      </c>
      <c r="AX160" s="1"/>
    </row>
    <row r="161" spans="1:50" ht="12">
      <c r="A161" s="138"/>
      <c r="B161" s="125"/>
      <c r="C161" s="16" t="s">
        <v>42</v>
      </c>
      <c r="D161" s="24">
        <v>0</v>
      </c>
      <c r="E161" s="24">
        <v>0</v>
      </c>
      <c r="F161" s="18">
        <v>0</v>
      </c>
      <c r="G161" s="18">
        <v>0</v>
      </c>
      <c r="H161" s="18">
        <v>0</v>
      </c>
      <c r="I161" s="18">
        <v>0</v>
      </c>
      <c r="J161" s="18">
        <v>2612</v>
      </c>
      <c r="K161" s="18">
        <v>0</v>
      </c>
      <c r="L161" s="19">
        <v>0</v>
      </c>
      <c r="M161" s="18">
        <v>1655</v>
      </c>
      <c r="N161" s="18">
        <v>749</v>
      </c>
      <c r="O161" s="18">
        <v>0</v>
      </c>
      <c r="P161" s="18">
        <v>0</v>
      </c>
      <c r="Q161" s="18">
        <v>0</v>
      </c>
      <c r="R161" s="18">
        <f t="shared" si="75"/>
        <v>0</v>
      </c>
      <c r="S161" s="19">
        <f t="shared" si="81"/>
        <v>0</v>
      </c>
      <c r="T161" s="18">
        <f t="shared" si="81"/>
        <v>0</v>
      </c>
      <c r="U161" s="18">
        <f t="shared" si="81"/>
        <v>0</v>
      </c>
      <c r="V161" s="18">
        <f t="shared" si="81"/>
        <v>0</v>
      </c>
      <c r="W161" s="18">
        <f t="shared" si="81"/>
        <v>0</v>
      </c>
      <c r="X161" s="61">
        <f t="shared" si="81"/>
        <v>0</v>
      </c>
      <c r="Z161" s="123"/>
      <c r="AA161" s="125"/>
      <c r="AB161" s="16" t="s">
        <v>42</v>
      </c>
      <c r="AC161" s="24"/>
      <c r="AD161" s="18"/>
      <c r="AE161" s="18"/>
      <c r="AF161" s="18"/>
      <c r="AG161" s="18"/>
      <c r="AH161" s="18"/>
      <c r="AI161" s="18"/>
      <c r="AJ161" s="18"/>
      <c r="AK161" s="19">
        <v>631</v>
      </c>
      <c r="AL161" s="18"/>
      <c r="AM161" s="18"/>
      <c r="AN161" s="18">
        <v>296</v>
      </c>
      <c r="AO161" s="18"/>
      <c r="AP161" s="1"/>
      <c r="AQ161" s="18"/>
      <c r="AR161" s="19"/>
      <c r="AS161" s="18">
        <v>2383</v>
      </c>
      <c r="AT161" s="18">
        <v>496</v>
      </c>
      <c r="AU161" s="18"/>
      <c r="AV161" s="18"/>
      <c r="AW161" s="61"/>
      <c r="AX161" s="1"/>
    </row>
    <row r="162" spans="1:50" ht="12">
      <c r="A162" s="138"/>
      <c r="B162" s="125"/>
      <c r="C162" s="16" t="s">
        <v>26</v>
      </c>
      <c r="D162" s="24">
        <v>2718975</v>
      </c>
      <c r="E162" s="24">
        <v>2998931</v>
      </c>
      <c r="F162" s="18">
        <v>2782331</v>
      </c>
      <c r="G162" s="18">
        <v>3299595</v>
      </c>
      <c r="H162" s="18">
        <v>3773045</v>
      </c>
      <c r="I162" s="18">
        <v>4203291</v>
      </c>
      <c r="J162" s="18">
        <v>3556826</v>
      </c>
      <c r="K162" s="18">
        <v>3637103</v>
      </c>
      <c r="L162" s="19">
        <v>2781379</v>
      </c>
      <c r="M162" s="18">
        <v>2488776</v>
      </c>
      <c r="N162" s="18">
        <v>7389827</v>
      </c>
      <c r="O162" s="18">
        <v>4697809</v>
      </c>
      <c r="P162" s="18">
        <v>2578351</v>
      </c>
      <c r="Q162" s="18">
        <v>1546375</v>
      </c>
      <c r="R162" s="18">
        <f t="shared" si="75"/>
        <v>1394518</v>
      </c>
      <c r="S162" s="19">
        <f t="shared" si="81"/>
        <v>1460474</v>
      </c>
      <c r="T162" s="18">
        <f t="shared" si="81"/>
        <v>2133495</v>
      </c>
      <c r="U162" s="18">
        <f t="shared" si="81"/>
        <v>1658544</v>
      </c>
      <c r="V162" s="18">
        <f t="shared" si="81"/>
        <v>1547156</v>
      </c>
      <c r="W162" s="18">
        <f t="shared" si="81"/>
        <v>1568533</v>
      </c>
      <c r="X162" s="61">
        <f t="shared" si="81"/>
        <v>1797976</v>
      </c>
      <c r="Z162" s="123"/>
      <c r="AA162" s="125"/>
      <c r="AB162" s="16" t="s">
        <v>26</v>
      </c>
      <c r="AC162" s="24">
        <v>203067</v>
      </c>
      <c r="AD162" s="18">
        <v>151717</v>
      </c>
      <c r="AE162" s="18">
        <v>91269</v>
      </c>
      <c r="AF162" s="18">
        <v>24219</v>
      </c>
      <c r="AG162" s="18">
        <v>28906</v>
      </c>
      <c r="AH162" s="18">
        <v>23043</v>
      </c>
      <c r="AI162" s="18">
        <v>58231</v>
      </c>
      <c r="AJ162" s="18">
        <v>34202</v>
      </c>
      <c r="AK162" s="19">
        <v>50491</v>
      </c>
      <c r="AL162" s="18">
        <v>103065</v>
      </c>
      <c r="AM162" s="18">
        <v>476576</v>
      </c>
      <c r="AN162" s="18">
        <v>435661</v>
      </c>
      <c r="AO162" s="18">
        <v>278625</v>
      </c>
      <c r="AP162" s="1">
        <v>162099</v>
      </c>
      <c r="AQ162" s="18">
        <v>205905</v>
      </c>
      <c r="AR162" s="19">
        <v>185935</v>
      </c>
      <c r="AS162" s="18">
        <v>292986</v>
      </c>
      <c r="AT162" s="18">
        <v>477869</v>
      </c>
      <c r="AU162" s="18">
        <v>453503</v>
      </c>
      <c r="AV162" s="18">
        <v>530173</v>
      </c>
      <c r="AW162" s="61">
        <v>340309</v>
      </c>
      <c r="AX162" s="1"/>
    </row>
    <row r="163" spans="1:50" ht="12">
      <c r="A163" s="138"/>
      <c r="B163" s="125"/>
      <c r="C163" s="20" t="s">
        <v>11</v>
      </c>
      <c r="D163" s="25">
        <v>577296613</v>
      </c>
      <c r="E163" s="25">
        <v>592038031</v>
      </c>
      <c r="F163" s="22">
        <v>589313557</v>
      </c>
      <c r="G163" s="22">
        <v>616561097</v>
      </c>
      <c r="H163" s="22">
        <v>618158172</v>
      </c>
      <c r="I163" s="22">
        <v>522351549</v>
      </c>
      <c r="J163" s="22">
        <v>621842886</v>
      </c>
      <c r="K163" s="22">
        <v>634965760</v>
      </c>
      <c r="L163" s="23">
        <v>535325811</v>
      </c>
      <c r="M163" s="22">
        <v>484523854</v>
      </c>
      <c r="N163" s="22">
        <v>495021743</v>
      </c>
      <c r="O163" s="22">
        <v>482599389</v>
      </c>
      <c r="P163" s="22">
        <v>476012930</v>
      </c>
      <c r="Q163" s="22">
        <v>469858358</v>
      </c>
      <c r="R163" s="22">
        <f>SUM(R145,R127,R109,R91,R73,R55,R37,R19)</f>
        <v>471170072</v>
      </c>
      <c r="S163" s="23">
        <f t="shared" si="81"/>
        <v>472347387</v>
      </c>
      <c r="T163" s="22">
        <f t="shared" si="81"/>
        <v>487496740</v>
      </c>
      <c r="U163" s="22">
        <f t="shared" si="81"/>
        <v>483239594</v>
      </c>
      <c r="V163" s="22">
        <f t="shared" si="81"/>
        <v>493769326</v>
      </c>
      <c r="W163" s="22">
        <f t="shared" si="81"/>
        <v>450418790</v>
      </c>
      <c r="X163" s="62">
        <f t="shared" si="81"/>
        <v>461511679</v>
      </c>
      <c r="Z163" s="123"/>
      <c r="AA163" s="125"/>
      <c r="AB163" s="20" t="s">
        <v>11</v>
      </c>
      <c r="AC163" s="25">
        <f>SUM(AC156:AC162)</f>
        <v>32488680</v>
      </c>
      <c r="AD163" s="25">
        <f aca="true" t="shared" si="82" ref="AD163:AR163">SUM(AD156:AD162)</f>
        <v>36278645</v>
      </c>
      <c r="AE163" s="22">
        <f t="shared" si="82"/>
        <v>39793544</v>
      </c>
      <c r="AF163" s="22">
        <f t="shared" si="82"/>
        <v>42014828</v>
      </c>
      <c r="AG163" s="22">
        <f t="shared" si="82"/>
        <v>44257491</v>
      </c>
      <c r="AH163" s="22">
        <f t="shared" si="82"/>
        <v>47756521</v>
      </c>
      <c r="AI163" s="22">
        <f t="shared" si="82"/>
        <v>49959369</v>
      </c>
      <c r="AJ163" s="22">
        <f t="shared" si="82"/>
        <v>53768859</v>
      </c>
      <c r="AK163" s="23">
        <f t="shared" si="82"/>
        <v>55878972</v>
      </c>
      <c r="AL163" s="22">
        <f t="shared" si="82"/>
        <v>56060843</v>
      </c>
      <c r="AM163" s="22">
        <f t="shared" si="82"/>
        <v>59735142</v>
      </c>
      <c r="AN163" s="22">
        <f t="shared" si="82"/>
        <v>61813678</v>
      </c>
      <c r="AO163" s="22">
        <f t="shared" si="82"/>
        <v>57154100</v>
      </c>
      <c r="AP163" s="52">
        <f t="shared" si="82"/>
        <v>54367900</v>
      </c>
      <c r="AQ163" s="22">
        <f t="shared" si="82"/>
        <v>55649056</v>
      </c>
      <c r="AR163" s="23">
        <f t="shared" si="82"/>
        <v>54309273</v>
      </c>
      <c r="AS163" s="22">
        <f>SUM(AS156:AS162)</f>
        <v>54575526</v>
      </c>
      <c r="AT163" s="22">
        <f>SUM(AT156:AT162)</f>
        <v>52185501</v>
      </c>
      <c r="AU163" s="22">
        <f>SUM(AU156:AU162)</f>
        <v>50526771</v>
      </c>
      <c r="AV163" s="22">
        <f>SUM(AV156:AV162)</f>
        <v>50839683</v>
      </c>
      <c r="AW163" s="62">
        <f>SUM(AW156:AW162)</f>
        <v>55938128</v>
      </c>
      <c r="AX163" s="1"/>
    </row>
    <row r="164" spans="1:50" ht="12.75" thickBot="1">
      <c r="A164" s="140"/>
      <c r="B164" s="127"/>
      <c r="C164" s="35"/>
      <c r="D164" s="46">
        <v>-100</v>
      </c>
      <c r="E164" s="43">
        <v>102.5535258077116</v>
      </c>
      <c r="F164" s="39">
        <v>102.08158920897739</v>
      </c>
      <c r="G164" s="39">
        <v>106.80144021562101</v>
      </c>
      <c r="H164" s="39">
        <v>107.07808743024792</v>
      </c>
      <c r="I164" s="39">
        <v>90.48235122765219</v>
      </c>
      <c r="J164" s="39">
        <v>107.7163579340106</v>
      </c>
      <c r="K164" s="39">
        <v>109.98951764160098</v>
      </c>
      <c r="L164" s="44">
        <v>92.72976818937269</v>
      </c>
      <c r="M164" s="39">
        <v>83.92979329674328</v>
      </c>
      <c r="N164" s="39">
        <v>85.74825000748791</v>
      </c>
      <c r="O164" s="39">
        <v>83.59643520028759</v>
      </c>
      <c r="P164" s="39">
        <v>82.4555210061487</v>
      </c>
      <c r="Q164" s="39">
        <v>81.38941878739206</v>
      </c>
      <c r="R164" s="39">
        <f aca="true" t="shared" si="83" ref="R164:X164">R163/$D163*100</f>
        <v>81.61663543312699</v>
      </c>
      <c r="S164" s="44">
        <f t="shared" si="83"/>
        <v>81.82057132561073</v>
      </c>
      <c r="T164" s="39">
        <f t="shared" si="83"/>
        <v>84.44476011502253</v>
      </c>
      <c r="U164" s="39">
        <f t="shared" si="83"/>
        <v>83.70733226525962</v>
      </c>
      <c r="V164" s="39">
        <f t="shared" si="83"/>
        <v>85.53130485801066</v>
      </c>
      <c r="W164" s="39">
        <f t="shared" si="83"/>
        <v>78.02207389704536</v>
      </c>
      <c r="X164" s="64">
        <f t="shared" si="83"/>
        <v>79.94359720936039</v>
      </c>
      <c r="Z164" s="124"/>
      <c r="AA164" s="127"/>
      <c r="AB164" s="35"/>
      <c r="AC164" s="39">
        <f aca="true" t="shared" si="84" ref="AC164:AP164">AC163/$AC163*100</f>
        <v>100</v>
      </c>
      <c r="AD164" s="39">
        <f t="shared" si="84"/>
        <v>111.6654939505083</v>
      </c>
      <c r="AE164" s="39">
        <f t="shared" si="84"/>
        <v>122.48433608259862</v>
      </c>
      <c r="AF164" s="39">
        <f t="shared" si="84"/>
        <v>129.32143749761457</v>
      </c>
      <c r="AG164" s="39">
        <f t="shared" si="84"/>
        <v>136.22434337129116</v>
      </c>
      <c r="AH164" s="39">
        <f t="shared" si="84"/>
        <v>146.99434079808722</v>
      </c>
      <c r="AI164" s="39">
        <f>AI163/$AC163*100</f>
        <v>153.77469629421694</v>
      </c>
      <c r="AJ164" s="39">
        <f t="shared" si="84"/>
        <v>165.50028810034755</v>
      </c>
      <c r="AK164" s="39">
        <f t="shared" si="84"/>
        <v>171.99520571472894</v>
      </c>
      <c r="AL164" s="39">
        <f t="shared" si="84"/>
        <v>172.55500377362208</v>
      </c>
      <c r="AM164" s="39">
        <f t="shared" si="84"/>
        <v>183.86447833522323</v>
      </c>
      <c r="AN164" s="39">
        <f t="shared" si="84"/>
        <v>190.26220209623784</v>
      </c>
      <c r="AO164" s="39">
        <f>AO163/$AC163*100</f>
        <v>175.92004353516364</v>
      </c>
      <c r="AP164" s="56">
        <f t="shared" si="84"/>
        <v>167.3441334027729</v>
      </c>
      <c r="AQ164" s="39">
        <f aca="true" t="shared" si="85" ref="AQ164:AW164">AQ163/$AC163*100</f>
        <v>171.28752537807014</v>
      </c>
      <c r="AR164" s="44">
        <f t="shared" si="85"/>
        <v>167.16367978015728</v>
      </c>
      <c r="AS164" s="39">
        <f t="shared" si="85"/>
        <v>167.98320522717452</v>
      </c>
      <c r="AT164" s="39">
        <f t="shared" si="85"/>
        <v>160.62671982979916</v>
      </c>
      <c r="AU164" s="39">
        <f t="shared" si="85"/>
        <v>155.5211569075752</v>
      </c>
      <c r="AV164" s="39">
        <f t="shared" si="85"/>
        <v>156.4842985310576</v>
      </c>
      <c r="AW164" s="64">
        <f t="shared" si="85"/>
        <v>172.17728759678755</v>
      </c>
      <c r="AX164" s="54"/>
    </row>
    <row r="167" ht="12">
      <c r="A167" s="47" t="s">
        <v>36</v>
      </c>
    </row>
    <row r="168" ht="12">
      <c r="A168" s="47" t="s">
        <v>47</v>
      </c>
    </row>
    <row r="169" ht="12">
      <c r="A169" s="47" t="s">
        <v>48</v>
      </c>
    </row>
    <row r="170" ht="12">
      <c r="A170" s="47" t="s">
        <v>46</v>
      </c>
    </row>
    <row r="171" ht="12">
      <c r="A171" s="47" t="s">
        <v>45</v>
      </c>
    </row>
    <row r="200" ht="12" customHeight="1"/>
    <row r="201" ht="12" customHeight="1"/>
    <row r="202" ht="12" customHeight="1"/>
    <row r="203" ht="12" customHeight="1"/>
    <row r="204" ht="12" customHeight="1"/>
  </sheetData>
  <sheetProtection/>
  <mergeCells count="75">
    <mergeCell ref="A147:A164"/>
    <mergeCell ref="AZ63:AZ82"/>
    <mergeCell ref="A111:A128"/>
    <mergeCell ref="B57:B65"/>
    <mergeCell ref="B66:B74"/>
    <mergeCell ref="B75:B83"/>
    <mergeCell ref="B84:B92"/>
    <mergeCell ref="B93:B101"/>
    <mergeCell ref="A129:A146"/>
    <mergeCell ref="B120:B128"/>
    <mergeCell ref="AA48:AA56"/>
    <mergeCell ref="B156:B164"/>
    <mergeCell ref="B147:B155"/>
    <mergeCell ref="BA73:BA82"/>
    <mergeCell ref="AA66:AA74"/>
    <mergeCell ref="B129:B137"/>
    <mergeCell ref="B138:B146"/>
    <mergeCell ref="B111:B119"/>
    <mergeCell ref="Z93:Z110"/>
    <mergeCell ref="Z75:Z92"/>
    <mergeCell ref="A1:A2"/>
    <mergeCell ref="B1:B2"/>
    <mergeCell ref="AA57:AA65"/>
    <mergeCell ref="AA21:AA29"/>
    <mergeCell ref="BA33:BA42"/>
    <mergeCell ref="BA43:BA52"/>
    <mergeCell ref="AZ23:AZ42"/>
    <mergeCell ref="BA53:BA62"/>
    <mergeCell ref="BA63:BA72"/>
    <mergeCell ref="AZ43:AZ62"/>
    <mergeCell ref="Z1:Z2"/>
    <mergeCell ref="Z39:Z56"/>
    <mergeCell ref="Z3:Z20"/>
    <mergeCell ref="Z21:Z38"/>
    <mergeCell ref="A75:A92"/>
    <mergeCell ref="C1:C2"/>
    <mergeCell ref="B39:B47"/>
    <mergeCell ref="B48:B56"/>
    <mergeCell ref="A57:A74"/>
    <mergeCell ref="A39:A56"/>
    <mergeCell ref="Z57:Z74"/>
    <mergeCell ref="A93:A110"/>
    <mergeCell ref="B3:B11"/>
    <mergeCell ref="B12:B20"/>
    <mergeCell ref="B21:B29"/>
    <mergeCell ref="B30:B38"/>
    <mergeCell ref="A3:A20"/>
    <mergeCell ref="A21:A38"/>
    <mergeCell ref="B102:B110"/>
    <mergeCell ref="AA1:AA2"/>
    <mergeCell ref="AB1:AB2"/>
    <mergeCell ref="AZ3:AZ22"/>
    <mergeCell ref="AA93:AA101"/>
    <mergeCell ref="AA102:AA110"/>
    <mergeCell ref="AA75:AA83"/>
    <mergeCell ref="AA84:AA92"/>
    <mergeCell ref="AA3:AA11"/>
    <mergeCell ref="AA12:AA20"/>
    <mergeCell ref="AA39:AA47"/>
    <mergeCell ref="Z111:Z128"/>
    <mergeCell ref="AA111:AA119"/>
    <mergeCell ref="AA120:AA128"/>
    <mergeCell ref="AA30:AA38"/>
    <mergeCell ref="BB1:BB2"/>
    <mergeCell ref="BA23:BA32"/>
    <mergeCell ref="BA3:BA12"/>
    <mergeCell ref="BA13:BA22"/>
    <mergeCell ref="BA1:BA2"/>
    <mergeCell ref="AZ1:AZ2"/>
    <mergeCell ref="Z147:Z164"/>
    <mergeCell ref="AA147:AA155"/>
    <mergeCell ref="AA156:AA164"/>
    <mergeCell ref="Z129:Z146"/>
    <mergeCell ref="AA129:AA137"/>
    <mergeCell ref="AA138:AA146"/>
  </mergeCells>
  <printOptions horizontalCentered="1"/>
  <pageMargins left="0.1968503937007874" right="0.1968503937007874" top="0.3937007874015748" bottom="0.3937007874015748" header="0.5118110236220472" footer="0.5118110236220472"/>
  <pageSetup fitToHeight="1" fitToWidth="1" horizontalDpi="600" verticalDpi="600" orientation="landscape" paperSize="8" scale="17" r:id="rId1"/>
</worksheet>
</file>

<file path=xl/worksheets/sheet2.xml><?xml version="1.0" encoding="utf-8"?>
<worksheet xmlns="http://schemas.openxmlformats.org/spreadsheetml/2006/main" xmlns:r="http://schemas.openxmlformats.org/officeDocument/2006/relationships">
  <dimension ref="A1:BV250"/>
  <sheetViews>
    <sheetView showZeros="0" zoomScaleSheetLayoutView="100" zoomScalePageLayoutView="0" workbookViewId="0" topLeftCell="A49">
      <selection activeCell="A1" sqref="A1:A2"/>
    </sheetView>
  </sheetViews>
  <sheetFormatPr defaultColWidth="12.75390625" defaultRowHeight="12.75"/>
  <cols>
    <col min="1" max="1" width="9.75390625" style="47" customWidth="1"/>
    <col min="2" max="2" width="3.75390625" style="48" customWidth="1"/>
    <col min="3" max="3" width="7.875" style="6" customWidth="1"/>
    <col min="4" max="24" width="12.75390625" style="6" customWidth="1"/>
    <col min="25" max="25" width="6.625" style="6" customWidth="1"/>
    <col min="26" max="26" width="9.75390625" style="6" customWidth="1"/>
    <col min="27" max="27" width="3.75390625" style="6" customWidth="1"/>
    <col min="28" max="28" width="7.875" style="6" customWidth="1"/>
    <col min="29" max="49" width="12.75390625" style="6" customWidth="1"/>
    <col min="50" max="50" width="6.625" style="6" customWidth="1"/>
    <col min="51" max="51" width="9.75390625" style="49" customWidth="1"/>
    <col min="52" max="52" width="3.75390625" style="6" customWidth="1"/>
    <col min="53" max="53" width="9.75390625" style="6" customWidth="1"/>
    <col min="54" max="74" width="14.625" style="6" customWidth="1"/>
    <col min="75" max="16384" width="12.75390625" style="6" customWidth="1"/>
  </cols>
  <sheetData>
    <row r="1" spans="1:74" ht="12">
      <c r="A1" s="132" t="s">
        <v>13</v>
      </c>
      <c r="B1" s="130"/>
      <c r="C1" s="128" t="s">
        <v>10</v>
      </c>
      <c r="D1" s="2" t="s">
        <v>8</v>
      </c>
      <c r="E1" s="3" t="s">
        <v>0</v>
      </c>
      <c r="F1" s="3" t="s">
        <v>1</v>
      </c>
      <c r="G1" s="3" t="s">
        <v>2</v>
      </c>
      <c r="H1" s="3" t="s">
        <v>3</v>
      </c>
      <c r="I1" s="3" t="s">
        <v>4</v>
      </c>
      <c r="J1" s="3" t="s">
        <v>5</v>
      </c>
      <c r="K1" s="3" t="s">
        <v>6</v>
      </c>
      <c r="L1" s="4" t="s">
        <v>7</v>
      </c>
      <c r="M1" s="3" t="s">
        <v>89</v>
      </c>
      <c r="N1" s="3" t="s">
        <v>50</v>
      </c>
      <c r="O1" s="3" t="s">
        <v>51</v>
      </c>
      <c r="P1" s="3" t="s">
        <v>52</v>
      </c>
      <c r="Q1" s="3" t="s">
        <v>53</v>
      </c>
      <c r="R1" s="3" t="s">
        <v>72</v>
      </c>
      <c r="S1" s="4" t="s">
        <v>73</v>
      </c>
      <c r="T1" s="4" t="s">
        <v>79</v>
      </c>
      <c r="U1" s="4" t="s">
        <v>80</v>
      </c>
      <c r="V1" s="4" t="s">
        <v>81</v>
      </c>
      <c r="W1" s="4" t="s">
        <v>82</v>
      </c>
      <c r="X1" s="66" t="s">
        <v>83</v>
      </c>
      <c r="Z1" s="132" t="s">
        <v>13</v>
      </c>
      <c r="AA1" s="130"/>
      <c r="AB1" s="128" t="s">
        <v>10</v>
      </c>
      <c r="AC1" s="2" t="s">
        <v>8</v>
      </c>
      <c r="AD1" s="3" t="s">
        <v>0</v>
      </c>
      <c r="AE1" s="3" t="s">
        <v>1</v>
      </c>
      <c r="AF1" s="3" t="s">
        <v>2</v>
      </c>
      <c r="AG1" s="3" t="s">
        <v>3</v>
      </c>
      <c r="AH1" s="3" t="s">
        <v>4</v>
      </c>
      <c r="AI1" s="3" t="s">
        <v>5</v>
      </c>
      <c r="AJ1" s="3" t="s">
        <v>6</v>
      </c>
      <c r="AK1" s="4" t="s">
        <v>7</v>
      </c>
      <c r="AL1" s="3" t="s">
        <v>56</v>
      </c>
      <c r="AM1" s="3" t="s">
        <v>50</v>
      </c>
      <c r="AN1" s="3" t="s">
        <v>51</v>
      </c>
      <c r="AO1" s="3" t="s">
        <v>52</v>
      </c>
      <c r="AP1" s="3" t="s">
        <v>53</v>
      </c>
      <c r="AQ1" s="3" t="s">
        <v>72</v>
      </c>
      <c r="AR1" s="4" t="s">
        <v>73</v>
      </c>
      <c r="AS1" s="3" t="s">
        <v>79</v>
      </c>
      <c r="AT1" s="4" t="s">
        <v>80</v>
      </c>
      <c r="AU1" s="4" t="s">
        <v>81</v>
      </c>
      <c r="AV1" s="4" t="s">
        <v>82</v>
      </c>
      <c r="AW1" s="66" t="s">
        <v>83</v>
      </c>
      <c r="AY1" s="141" t="s">
        <v>13</v>
      </c>
      <c r="AZ1" s="130"/>
      <c r="BA1" s="128" t="s">
        <v>10</v>
      </c>
      <c r="BB1" s="2" t="s">
        <v>8</v>
      </c>
      <c r="BC1" s="3" t="s">
        <v>0</v>
      </c>
      <c r="BD1" s="3" t="s">
        <v>1</v>
      </c>
      <c r="BE1" s="3" t="s">
        <v>2</v>
      </c>
      <c r="BF1" s="3" t="s">
        <v>3</v>
      </c>
      <c r="BG1" s="3" t="s">
        <v>4</v>
      </c>
      <c r="BH1" s="3" t="s">
        <v>5</v>
      </c>
      <c r="BI1" s="3" t="s">
        <v>6</v>
      </c>
      <c r="BJ1" s="4" t="s">
        <v>7</v>
      </c>
      <c r="BK1" s="3" t="s">
        <v>56</v>
      </c>
      <c r="BL1" s="4" t="s">
        <v>50</v>
      </c>
      <c r="BM1" s="3" t="s">
        <v>51</v>
      </c>
      <c r="BN1" s="4" t="s">
        <v>52</v>
      </c>
      <c r="BO1" s="3" t="s">
        <v>53</v>
      </c>
      <c r="BP1" s="3" t="s">
        <v>72</v>
      </c>
      <c r="BQ1" s="4" t="s">
        <v>73</v>
      </c>
      <c r="BR1" s="3" t="s">
        <v>79</v>
      </c>
      <c r="BS1" s="4" t="s">
        <v>80</v>
      </c>
      <c r="BT1" s="4" t="s">
        <v>81</v>
      </c>
      <c r="BU1" s="4" t="s">
        <v>82</v>
      </c>
      <c r="BV1" s="66" t="s">
        <v>83</v>
      </c>
    </row>
    <row r="2" spans="1:74" ht="12.75" thickBot="1">
      <c r="A2" s="133"/>
      <c r="B2" s="131"/>
      <c r="C2" s="129"/>
      <c r="D2" s="8" t="s">
        <v>9</v>
      </c>
      <c r="E2" s="9" t="s">
        <v>57</v>
      </c>
      <c r="F2" s="9" t="s">
        <v>58</v>
      </c>
      <c r="G2" s="9" t="s">
        <v>59</v>
      </c>
      <c r="H2" s="9" t="s">
        <v>60</v>
      </c>
      <c r="I2" s="9" t="s">
        <v>61</v>
      </c>
      <c r="J2" s="9" t="s">
        <v>62</v>
      </c>
      <c r="K2" s="9" t="s">
        <v>63</v>
      </c>
      <c r="L2" s="10" t="s">
        <v>64</v>
      </c>
      <c r="M2" s="9" t="s">
        <v>90</v>
      </c>
      <c r="N2" s="9" t="s">
        <v>66</v>
      </c>
      <c r="O2" s="9" t="s">
        <v>67</v>
      </c>
      <c r="P2" s="9" t="s">
        <v>68</v>
      </c>
      <c r="Q2" s="9" t="s">
        <v>69</v>
      </c>
      <c r="R2" s="9" t="s">
        <v>74</v>
      </c>
      <c r="S2" s="10" t="s">
        <v>75</v>
      </c>
      <c r="T2" s="10" t="s">
        <v>84</v>
      </c>
      <c r="U2" s="10" t="s">
        <v>85</v>
      </c>
      <c r="V2" s="10" t="s">
        <v>86</v>
      </c>
      <c r="W2" s="10" t="s">
        <v>87</v>
      </c>
      <c r="X2" s="67" t="s">
        <v>88</v>
      </c>
      <c r="Z2" s="133"/>
      <c r="AA2" s="131"/>
      <c r="AB2" s="129"/>
      <c r="AC2" s="8" t="s">
        <v>9</v>
      </c>
      <c r="AD2" s="9" t="s">
        <v>57</v>
      </c>
      <c r="AE2" s="9" t="s">
        <v>58</v>
      </c>
      <c r="AF2" s="9" t="s">
        <v>59</v>
      </c>
      <c r="AG2" s="9" t="s">
        <v>60</v>
      </c>
      <c r="AH2" s="9" t="s">
        <v>61</v>
      </c>
      <c r="AI2" s="9" t="s">
        <v>62</v>
      </c>
      <c r="AJ2" s="9" t="s">
        <v>63</v>
      </c>
      <c r="AK2" s="10" t="s">
        <v>64</v>
      </c>
      <c r="AL2" s="9" t="s">
        <v>91</v>
      </c>
      <c r="AM2" s="9" t="s">
        <v>66</v>
      </c>
      <c r="AN2" s="9" t="s">
        <v>67</v>
      </c>
      <c r="AO2" s="9" t="s">
        <v>68</v>
      </c>
      <c r="AP2" s="9" t="s">
        <v>69</v>
      </c>
      <c r="AQ2" s="9" t="s">
        <v>74</v>
      </c>
      <c r="AR2" s="10" t="s">
        <v>75</v>
      </c>
      <c r="AS2" s="9" t="s">
        <v>84</v>
      </c>
      <c r="AT2" s="10" t="s">
        <v>85</v>
      </c>
      <c r="AU2" s="10" t="s">
        <v>86</v>
      </c>
      <c r="AV2" s="10" t="s">
        <v>87</v>
      </c>
      <c r="AW2" s="67" t="s">
        <v>88</v>
      </c>
      <c r="AY2" s="149"/>
      <c r="AZ2" s="150"/>
      <c r="BA2" s="151"/>
      <c r="BB2" s="71" t="s">
        <v>9</v>
      </c>
      <c r="BC2" s="72" t="s">
        <v>57</v>
      </c>
      <c r="BD2" s="72" t="s">
        <v>58</v>
      </c>
      <c r="BE2" s="72" t="s">
        <v>59</v>
      </c>
      <c r="BF2" s="72" t="s">
        <v>60</v>
      </c>
      <c r="BG2" s="72" t="s">
        <v>61</v>
      </c>
      <c r="BH2" s="72" t="s">
        <v>62</v>
      </c>
      <c r="BI2" s="72" t="s">
        <v>63</v>
      </c>
      <c r="BJ2" s="73" t="s">
        <v>64</v>
      </c>
      <c r="BK2" s="72" t="s">
        <v>91</v>
      </c>
      <c r="BL2" s="73" t="s">
        <v>66</v>
      </c>
      <c r="BM2" s="72" t="s">
        <v>67</v>
      </c>
      <c r="BN2" s="73" t="s">
        <v>68</v>
      </c>
      <c r="BO2" s="9" t="s">
        <v>93</v>
      </c>
      <c r="BP2" s="9" t="s">
        <v>74</v>
      </c>
      <c r="BQ2" s="10" t="s">
        <v>75</v>
      </c>
      <c r="BR2" s="9" t="s">
        <v>84</v>
      </c>
      <c r="BS2" s="10" t="s">
        <v>85</v>
      </c>
      <c r="BT2" s="10" t="s">
        <v>86</v>
      </c>
      <c r="BU2" s="10" t="s">
        <v>87</v>
      </c>
      <c r="BV2" s="67" t="s">
        <v>88</v>
      </c>
    </row>
    <row r="3" spans="1:74" ht="12">
      <c r="A3" s="139" t="s">
        <v>14</v>
      </c>
      <c r="B3" s="135" t="s">
        <v>94</v>
      </c>
      <c r="C3" s="12" t="s">
        <v>95</v>
      </c>
      <c r="D3" s="13">
        <v>27501014</v>
      </c>
      <c r="E3" s="14">
        <v>26883754</v>
      </c>
      <c r="F3" s="14">
        <v>26750695</v>
      </c>
      <c r="G3" s="14">
        <v>25940454</v>
      </c>
      <c r="H3" s="14">
        <v>25859947</v>
      </c>
      <c r="I3" s="14">
        <v>13509600</v>
      </c>
      <c r="J3" s="14">
        <v>18900975</v>
      </c>
      <c r="K3" s="14">
        <v>19078569</v>
      </c>
      <c r="L3" s="15">
        <v>18340256</v>
      </c>
      <c r="M3" s="14">
        <v>17524630</v>
      </c>
      <c r="N3" s="14">
        <v>17670636</v>
      </c>
      <c r="O3" s="14">
        <v>15748769</v>
      </c>
      <c r="P3" s="14">
        <v>16466349</v>
      </c>
      <c r="Q3" s="14">
        <v>16897155</v>
      </c>
      <c r="R3" s="13">
        <v>18790052</v>
      </c>
      <c r="S3" s="55">
        <v>20054755</v>
      </c>
      <c r="T3" s="15">
        <v>21928736</v>
      </c>
      <c r="U3" s="15">
        <v>23630034</v>
      </c>
      <c r="V3" s="14">
        <v>23728113</v>
      </c>
      <c r="W3" s="15">
        <v>19326815</v>
      </c>
      <c r="X3" s="74">
        <v>22400264</v>
      </c>
      <c r="Z3" s="139" t="s">
        <v>30</v>
      </c>
      <c r="AA3" s="135" t="s">
        <v>96</v>
      </c>
      <c r="AB3" s="12" t="s">
        <v>95</v>
      </c>
      <c r="AC3" s="40">
        <v>4058674</v>
      </c>
      <c r="AD3" s="14">
        <v>3271972</v>
      </c>
      <c r="AE3" s="14">
        <v>3673463</v>
      </c>
      <c r="AF3" s="14">
        <v>3845540</v>
      </c>
      <c r="AG3" s="14">
        <v>4015592</v>
      </c>
      <c r="AH3" s="14">
        <v>4428103</v>
      </c>
      <c r="AI3" s="14">
        <v>4426579</v>
      </c>
      <c r="AJ3" s="14">
        <v>6157817</v>
      </c>
      <c r="AK3" s="15">
        <v>6971435</v>
      </c>
      <c r="AL3" s="14">
        <v>7159461</v>
      </c>
      <c r="AM3" s="14">
        <v>6814488</v>
      </c>
      <c r="AN3" s="14">
        <v>7526822</v>
      </c>
      <c r="AO3" s="14">
        <v>8252677</v>
      </c>
      <c r="AP3" s="14">
        <v>7519152</v>
      </c>
      <c r="AQ3" s="13">
        <v>8088496</v>
      </c>
      <c r="AR3" s="55">
        <v>8586033</v>
      </c>
      <c r="AS3" s="14">
        <v>8686728</v>
      </c>
      <c r="AT3" s="15">
        <v>10211890</v>
      </c>
      <c r="AU3" s="14">
        <v>12160639</v>
      </c>
      <c r="AV3" s="15">
        <v>10148545</v>
      </c>
      <c r="AW3" s="74">
        <v>11627506</v>
      </c>
      <c r="AY3" s="137" t="s">
        <v>39</v>
      </c>
      <c r="AZ3" s="135" t="s">
        <v>96</v>
      </c>
      <c r="BA3" s="12" t="s">
        <v>95</v>
      </c>
      <c r="BB3" s="40">
        <v>120890913</v>
      </c>
      <c r="BC3" s="14">
        <v>125249625</v>
      </c>
      <c r="BD3" s="14">
        <v>141301274</v>
      </c>
      <c r="BE3" s="14">
        <v>137408198</v>
      </c>
      <c r="BF3" s="14">
        <v>137236836</v>
      </c>
      <c r="BG3" s="14">
        <v>135515026</v>
      </c>
      <c r="BH3" s="14">
        <v>137834388</v>
      </c>
      <c r="BI3" s="14">
        <v>146867541</v>
      </c>
      <c r="BJ3" s="15">
        <v>145541820</v>
      </c>
      <c r="BK3" s="14">
        <v>141570352</v>
      </c>
      <c r="BL3" s="14">
        <v>145970471</v>
      </c>
      <c r="BM3" s="14">
        <v>140190747</v>
      </c>
      <c r="BN3" s="14">
        <v>156199432</v>
      </c>
      <c r="BO3" s="14">
        <v>171846105</v>
      </c>
      <c r="BP3" s="13">
        <v>187341146</v>
      </c>
      <c r="BQ3" s="55">
        <v>195556742</v>
      </c>
      <c r="BR3" s="14">
        <v>212931303</v>
      </c>
      <c r="BS3" s="14">
        <v>229969923</v>
      </c>
      <c r="BT3" s="14">
        <v>232339963</v>
      </c>
      <c r="BU3" s="14">
        <v>181884573</v>
      </c>
      <c r="BV3" s="74">
        <v>210671431</v>
      </c>
    </row>
    <row r="4" spans="1:74" s="77" customFormat="1" ht="12">
      <c r="A4" s="138"/>
      <c r="B4" s="125"/>
      <c r="C4" s="75" t="s">
        <v>97</v>
      </c>
      <c r="D4" s="31"/>
      <c r="E4" s="32"/>
      <c r="F4" s="32"/>
      <c r="G4" s="32"/>
      <c r="H4" s="32"/>
      <c r="I4" s="32"/>
      <c r="J4" s="32"/>
      <c r="K4" s="32"/>
      <c r="L4" s="33"/>
      <c r="M4" s="32"/>
      <c r="N4" s="32"/>
      <c r="O4" s="32"/>
      <c r="P4" s="32"/>
      <c r="Q4" s="32"/>
      <c r="R4" s="31"/>
      <c r="S4" s="76"/>
      <c r="T4" s="33"/>
      <c r="U4" s="33"/>
      <c r="V4" s="32"/>
      <c r="W4" s="33"/>
      <c r="X4" s="75"/>
      <c r="Z4" s="138"/>
      <c r="AA4" s="125"/>
      <c r="AB4" s="75" t="s">
        <v>97</v>
      </c>
      <c r="AC4" s="31"/>
      <c r="AD4" s="32"/>
      <c r="AE4" s="32"/>
      <c r="AF4" s="32"/>
      <c r="AG4" s="32"/>
      <c r="AH4" s="32"/>
      <c r="AI4" s="32"/>
      <c r="AJ4" s="32"/>
      <c r="AK4" s="33"/>
      <c r="AL4" s="32"/>
      <c r="AM4" s="32"/>
      <c r="AN4" s="32"/>
      <c r="AO4" s="32"/>
      <c r="AP4" s="32"/>
      <c r="AQ4" s="31"/>
      <c r="AR4" s="76"/>
      <c r="AS4" s="32"/>
      <c r="AT4" s="33"/>
      <c r="AU4" s="32"/>
      <c r="AV4" s="33"/>
      <c r="AW4" s="75"/>
      <c r="AY4" s="123"/>
      <c r="AZ4" s="125"/>
      <c r="BA4" s="75" t="s">
        <v>97</v>
      </c>
      <c r="BB4" s="31">
        <v>-603358</v>
      </c>
      <c r="BC4" s="32">
        <v>-491963</v>
      </c>
      <c r="BD4" s="32">
        <v>-385962</v>
      </c>
      <c r="BE4" s="32">
        <v>-651838</v>
      </c>
      <c r="BF4" s="32">
        <v>-590207</v>
      </c>
      <c r="BG4" s="32">
        <v>-1259654</v>
      </c>
      <c r="BH4" s="32">
        <v>-1289249</v>
      </c>
      <c r="BI4" s="32">
        <v>-1141289</v>
      </c>
      <c r="BJ4" s="33">
        <v>-1139197</v>
      </c>
      <c r="BK4" s="32">
        <v>-992764</v>
      </c>
      <c r="BL4" s="32">
        <v>-972188</v>
      </c>
      <c r="BM4" s="32">
        <v>-655943</v>
      </c>
      <c r="BN4" s="32">
        <v>-2305559</v>
      </c>
      <c r="BO4" s="32">
        <v>-2326326</v>
      </c>
      <c r="BP4" s="31">
        <v>-2410918</v>
      </c>
      <c r="BQ4" s="76">
        <v>-2861468</v>
      </c>
      <c r="BR4" s="32">
        <v>-3774341</v>
      </c>
      <c r="BS4" s="32">
        <v>-5253069</v>
      </c>
      <c r="BT4" s="32">
        <v>-3726975</v>
      </c>
      <c r="BU4" s="32">
        <v>-4909992</v>
      </c>
      <c r="BV4" s="75">
        <v>-4782098</v>
      </c>
    </row>
    <row r="5" spans="1:74" ht="12">
      <c r="A5" s="138"/>
      <c r="B5" s="125"/>
      <c r="C5" s="16" t="s">
        <v>98</v>
      </c>
      <c r="D5" s="24">
        <v>25953189</v>
      </c>
      <c r="E5" s="18">
        <v>26842956</v>
      </c>
      <c r="F5" s="18">
        <v>25708229</v>
      </c>
      <c r="G5" s="18">
        <v>27567381</v>
      </c>
      <c r="H5" s="18">
        <v>29368089</v>
      </c>
      <c r="I5" s="18">
        <v>15870881</v>
      </c>
      <c r="J5" s="18">
        <v>23262189</v>
      </c>
      <c r="K5" s="18">
        <v>22832227</v>
      </c>
      <c r="L5" s="19">
        <v>20637188</v>
      </c>
      <c r="M5" s="18">
        <v>21331096</v>
      </c>
      <c r="N5" s="18">
        <v>23352251</v>
      </c>
      <c r="O5" s="18">
        <v>22069987</v>
      </c>
      <c r="P5" s="18">
        <v>21167491</v>
      </c>
      <c r="Q5" s="18">
        <v>21203814</v>
      </c>
      <c r="R5" s="24">
        <v>24450734</v>
      </c>
      <c r="S5" s="1">
        <v>25648173</v>
      </c>
      <c r="T5" s="19">
        <v>26755465</v>
      </c>
      <c r="U5" s="19">
        <v>25840259</v>
      </c>
      <c r="V5" s="18">
        <v>26251958</v>
      </c>
      <c r="W5" s="19">
        <v>23861581</v>
      </c>
      <c r="X5" s="78">
        <v>25389254</v>
      </c>
      <c r="Z5" s="138"/>
      <c r="AA5" s="125"/>
      <c r="AB5" s="16" t="s">
        <v>98</v>
      </c>
      <c r="AC5" s="24">
        <v>89538608</v>
      </c>
      <c r="AD5" s="18">
        <v>89163917</v>
      </c>
      <c r="AE5" s="18">
        <v>91632831</v>
      </c>
      <c r="AF5" s="18">
        <v>84172772</v>
      </c>
      <c r="AG5" s="18">
        <v>91150250</v>
      </c>
      <c r="AH5" s="18">
        <v>92603882</v>
      </c>
      <c r="AI5" s="18">
        <v>95672965</v>
      </c>
      <c r="AJ5" s="18">
        <v>91969941</v>
      </c>
      <c r="AK5" s="19">
        <v>84815182</v>
      </c>
      <c r="AL5" s="18">
        <v>86877111</v>
      </c>
      <c r="AM5" s="18">
        <v>89890307</v>
      </c>
      <c r="AN5" s="18">
        <v>85482375</v>
      </c>
      <c r="AO5" s="18">
        <v>87441906</v>
      </c>
      <c r="AP5" s="18">
        <v>93604697</v>
      </c>
      <c r="AQ5" s="24">
        <v>93138917</v>
      </c>
      <c r="AR5" s="1">
        <v>88920336</v>
      </c>
      <c r="AS5" s="18">
        <v>89542837</v>
      </c>
      <c r="AT5" s="19">
        <v>89464190</v>
      </c>
      <c r="AU5" s="18">
        <v>84123981</v>
      </c>
      <c r="AV5" s="19">
        <v>77484555</v>
      </c>
      <c r="AW5" s="78">
        <v>82924498</v>
      </c>
      <c r="AY5" s="123"/>
      <c r="AZ5" s="125"/>
      <c r="BA5" s="16" t="s">
        <v>98</v>
      </c>
      <c r="BB5" s="24">
        <v>461542475</v>
      </c>
      <c r="BC5" s="18">
        <v>475738518</v>
      </c>
      <c r="BD5" s="18">
        <v>467095455</v>
      </c>
      <c r="BE5" s="18">
        <v>465301190</v>
      </c>
      <c r="BF5" s="18">
        <v>487548536</v>
      </c>
      <c r="BG5" s="18">
        <v>503586182</v>
      </c>
      <c r="BH5" s="18">
        <v>520064679</v>
      </c>
      <c r="BI5" s="18">
        <v>508243961</v>
      </c>
      <c r="BJ5" s="19">
        <v>483692832</v>
      </c>
      <c r="BK5" s="18">
        <v>507191267</v>
      </c>
      <c r="BL5" s="18">
        <v>536803605</v>
      </c>
      <c r="BM5" s="18">
        <v>525635522</v>
      </c>
      <c r="BN5" s="18">
        <v>523278737</v>
      </c>
      <c r="BO5" s="18">
        <v>600401299</v>
      </c>
      <c r="BP5" s="24">
        <v>607604330</v>
      </c>
      <c r="BQ5" s="1">
        <v>608811503</v>
      </c>
      <c r="BR5" s="18">
        <v>616262871</v>
      </c>
      <c r="BS5" s="18">
        <v>617845885</v>
      </c>
      <c r="BT5" s="18">
        <v>618239448</v>
      </c>
      <c r="BU5" s="18">
        <v>539903948</v>
      </c>
      <c r="BV5" s="78">
        <v>595019125</v>
      </c>
    </row>
    <row r="6" spans="1:74" s="77" customFormat="1" ht="12">
      <c r="A6" s="138"/>
      <c r="B6" s="125"/>
      <c r="C6" s="75" t="s">
        <v>97</v>
      </c>
      <c r="D6" s="31">
        <v>-4945250</v>
      </c>
      <c r="E6" s="32">
        <v>-5079373</v>
      </c>
      <c r="F6" s="32">
        <v>-5200064</v>
      </c>
      <c r="G6" s="32">
        <v>-5685239</v>
      </c>
      <c r="H6" s="32">
        <v>-5825032</v>
      </c>
      <c r="I6" s="32">
        <v>-2476479</v>
      </c>
      <c r="J6" s="32">
        <v>-3824177</v>
      </c>
      <c r="K6" s="32">
        <v>-2579504</v>
      </c>
      <c r="L6" s="33">
        <v>-2627834</v>
      </c>
      <c r="M6" s="32">
        <v>-2870532</v>
      </c>
      <c r="N6" s="32">
        <v>-3536619</v>
      </c>
      <c r="O6" s="32">
        <v>-2250906</v>
      </c>
      <c r="P6" s="32">
        <v>-1198476</v>
      </c>
      <c r="Q6" s="32">
        <v>-454005</v>
      </c>
      <c r="R6" s="31">
        <v>-381501</v>
      </c>
      <c r="S6" s="76">
        <v>-397308</v>
      </c>
      <c r="T6" s="76">
        <v>531336</v>
      </c>
      <c r="U6" s="33">
        <v>-449441</v>
      </c>
      <c r="V6" s="32">
        <v>-297815</v>
      </c>
      <c r="W6" s="33">
        <v>-127786</v>
      </c>
      <c r="X6" s="75">
        <v>-149533</v>
      </c>
      <c r="Z6" s="138"/>
      <c r="AA6" s="125"/>
      <c r="AB6" s="75" t="s">
        <v>97</v>
      </c>
      <c r="AC6" s="31"/>
      <c r="AD6" s="32"/>
      <c r="AE6" s="32"/>
      <c r="AF6" s="32"/>
      <c r="AG6" s="32"/>
      <c r="AH6" s="32"/>
      <c r="AI6" s="32"/>
      <c r="AJ6" s="32"/>
      <c r="AK6" s="33"/>
      <c r="AL6" s="32"/>
      <c r="AM6" s="32"/>
      <c r="AN6" s="32"/>
      <c r="AO6" s="32"/>
      <c r="AP6" s="32"/>
      <c r="AQ6" s="31"/>
      <c r="AR6" s="76"/>
      <c r="AS6" s="32"/>
      <c r="AT6" s="33"/>
      <c r="AU6" s="32"/>
      <c r="AV6" s="33"/>
      <c r="AW6" s="75"/>
      <c r="AY6" s="123"/>
      <c r="AZ6" s="125"/>
      <c r="BA6" s="75" t="s">
        <v>97</v>
      </c>
      <c r="BB6" s="31">
        <v>-8288701</v>
      </c>
      <c r="BC6" s="32">
        <v>-8713966</v>
      </c>
      <c r="BD6" s="32">
        <v>-8442015</v>
      </c>
      <c r="BE6" s="32">
        <v>-8219940</v>
      </c>
      <c r="BF6" s="32">
        <v>-7984350</v>
      </c>
      <c r="BG6" s="32">
        <v>-5410891</v>
      </c>
      <c r="BH6" s="32">
        <v>-6376090</v>
      </c>
      <c r="BI6" s="32">
        <v>-5385637</v>
      </c>
      <c r="BJ6" s="33">
        <v>-5413813</v>
      </c>
      <c r="BK6" s="32">
        <v>-5723147</v>
      </c>
      <c r="BL6" s="32">
        <v>-4582852</v>
      </c>
      <c r="BM6" s="32">
        <v>-3012590</v>
      </c>
      <c r="BN6" s="32">
        <v>-3557633</v>
      </c>
      <c r="BO6" s="32">
        <v>-2789244</v>
      </c>
      <c r="BP6" s="31">
        <v>-2904321</v>
      </c>
      <c r="BQ6" s="76">
        <v>-3334144</v>
      </c>
      <c r="BR6" s="32">
        <v>-4449307</v>
      </c>
      <c r="BS6" s="32">
        <v>-5823527</v>
      </c>
      <c r="BT6" s="32">
        <v>-4066169</v>
      </c>
      <c r="BU6" s="32">
        <v>-4823377</v>
      </c>
      <c r="BV6" s="75">
        <v>-5005143</v>
      </c>
    </row>
    <row r="7" spans="1:74" ht="12">
      <c r="A7" s="138"/>
      <c r="B7" s="125"/>
      <c r="C7" s="20" t="s">
        <v>12</v>
      </c>
      <c r="D7" s="25">
        <v>53454203</v>
      </c>
      <c r="E7" s="22">
        <v>53726710</v>
      </c>
      <c r="F7" s="22">
        <v>52458924</v>
      </c>
      <c r="G7" s="22">
        <v>53507835</v>
      </c>
      <c r="H7" s="22">
        <v>55228036</v>
      </c>
      <c r="I7" s="22">
        <v>29380481</v>
      </c>
      <c r="J7" s="22">
        <v>42163164</v>
      </c>
      <c r="K7" s="22">
        <v>41910796</v>
      </c>
      <c r="L7" s="23">
        <v>38977444</v>
      </c>
      <c r="M7" s="22">
        <v>38855726</v>
      </c>
      <c r="N7" s="22">
        <v>41022887</v>
      </c>
      <c r="O7" s="22">
        <v>37818756</v>
      </c>
      <c r="P7" s="22">
        <v>37633840</v>
      </c>
      <c r="Q7" s="22">
        <v>38100969</v>
      </c>
      <c r="R7" s="25">
        <f aca="true" t="shared" si="0" ref="R7:X8">SUM(R3,R5)</f>
        <v>43240786</v>
      </c>
      <c r="S7" s="52">
        <f t="shared" si="0"/>
        <v>45702928</v>
      </c>
      <c r="T7" s="23">
        <f t="shared" si="0"/>
        <v>48684201</v>
      </c>
      <c r="U7" s="23">
        <f t="shared" si="0"/>
        <v>49470293</v>
      </c>
      <c r="V7" s="22">
        <f t="shared" si="0"/>
        <v>49980071</v>
      </c>
      <c r="W7" s="23">
        <f t="shared" si="0"/>
        <v>43188396</v>
      </c>
      <c r="X7" s="79">
        <f t="shared" si="0"/>
        <v>47789518</v>
      </c>
      <c r="Z7" s="138"/>
      <c r="AA7" s="125"/>
      <c r="AB7" s="20" t="s">
        <v>12</v>
      </c>
      <c r="AC7" s="25">
        <v>93597282</v>
      </c>
      <c r="AD7" s="22">
        <v>92435889</v>
      </c>
      <c r="AE7" s="22">
        <v>95306294</v>
      </c>
      <c r="AF7" s="22">
        <v>88018312</v>
      </c>
      <c r="AG7" s="22">
        <v>95165842</v>
      </c>
      <c r="AH7" s="22">
        <v>97031985</v>
      </c>
      <c r="AI7" s="22">
        <v>100099544</v>
      </c>
      <c r="AJ7" s="22">
        <v>98127758</v>
      </c>
      <c r="AK7" s="23">
        <v>91786617</v>
      </c>
      <c r="AL7" s="22">
        <v>94036572</v>
      </c>
      <c r="AM7" s="22">
        <v>96704795</v>
      </c>
      <c r="AN7" s="22">
        <v>93009197</v>
      </c>
      <c r="AO7" s="22">
        <v>95694583</v>
      </c>
      <c r="AP7" s="22">
        <v>101123849</v>
      </c>
      <c r="AQ7" s="25">
        <f aca="true" t="shared" si="1" ref="AQ7:AW8">SUM(AQ3,AQ5)</f>
        <v>101227413</v>
      </c>
      <c r="AR7" s="52">
        <f t="shared" si="1"/>
        <v>97506369</v>
      </c>
      <c r="AS7" s="22">
        <f t="shared" si="1"/>
        <v>98229565</v>
      </c>
      <c r="AT7" s="23">
        <f t="shared" si="1"/>
        <v>99676080</v>
      </c>
      <c r="AU7" s="22">
        <f t="shared" si="1"/>
        <v>96284620</v>
      </c>
      <c r="AV7" s="23">
        <f t="shared" si="1"/>
        <v>87633100</v>
      </c>
      <c r="AW7" s="79">
        <f t="shared" si="1"/>
        <v>94552004</v>
      </c>
      <c r="AY7" s="123"/>
      <c r="AZ7" s="125"/>
      <c r="BA7" s="20" t="s">
        <v>12</v>
      </c>
      <c r="BB7" s="25">
        <f>SUM(BB3,BB5)</f>
        <v>582433388</v>
      </c>
      <c r="BC7" s="22">
        <f aca="true" t="shared" si="2" ref="BC7:BV8">SUM(BC3,BC5)</f>
        <v>600988143</v>
      </c>
      <c r="BD7" s="22">
        <f t="shared" si="2"/>
        <v>608396729</v>
      </c>
      <c r="BE7" s="22">
        <f t="shared" si="2"/>
        <v>602709388</v>
      </c>
      <c r="BF7" s="22">
        <f t="shared" si="2"/>
        <v>624785372</v>
      </c>
      <c r="BG7" s="22">
        <f t="shared" si="2"/>
        <v>639101208</v>
      </c>
      <c r="BH7" s="22">
        <f t="shared" si="2"/>
        <v>657899067</v>
      </c>
      <c r="BI7" s="22">
        <f t="shared" si="2"/>
        <v>655111502</v>
      </c>
      <c r="BJ7" s="23">
        <f t="shared" si="2"/>
        <v>629234652</v>
      </c>
      <c r="BK7" s="22">
        <f t="shared" si="2"/>
        <v>648761619</v>
      </c>
      <c r="BL7" s="22">
        <f t="shared" si="2"/>
        <v>682774076</v>
      </c>
      <c r="BM7" s="22">
        <f t="shared" si="2"/>
        <v>665826269</v>
      </c>
      <c r="BN7" s="22">
        <f t="shared" si="2"/>
        <v>679478169</v>
      </c>
      <c r="BO7" s="22">
        <f t="shared" si="2"/>
        <v>772247404</v>
      </c>
      <c r="BP7" s="25">
        <f t="shared" si="2"/>
        <v>794945476</v>
      </c>
      <c r="BQ7" s="52">
        <f t="shared" si="2"/>
        <v>804368245</v>
      </c>
      <c r="BR7" s="22">
        <f t="shared" si="2"/>
        <v>829194174</v>
      </c>
      <c r="BS7" s="22">
        <f t="shared" si="2"/>
        <v>847815808</v>
      </c>
      <c r="BT7" s="22">
        <f t="shared" si="2"/>
        <v>850579411</v>
      </c>
      <c r="BU7" s="22">
        <f t="shared" si="2"/>
        <v>721788521</v>
      </c>
      <c r="BV7" s="79">
        <f t="shared" si="2"/>
        <v>805690556</v>
      </c>
    </row>
    <row r="8" spans="1:74" s="77" customFormat="1" ht="12">
      <c r="A8" s="138"/>
      <c r="B8" s="125"/>
      <c r="C8" s="75" t="s">
        <v>97</v>
      </c>
      <c r="D8" s="31">
        <v>-4945250</v>
      </c>
      <c r="E8" s="32">
        <v>-5079373</v>
      </c>
      <c r="F8" s="32">
        <v>-5200064</v>
      </c>
      <c r="G8" s="32">
        <v>-5685239</v>
      </c>
      <c r="H8" s="32">
        <v>-5825032</v>
      </c>
      <c r="I8" s="32">
        <v>-2476479</v>
      </c>
      <c r="J8" s="32">
        <v>-3824177</v>
      </c>
      <c r="K8" s="32">
        <v>-2579504</v>
      </c>
      <c r="L8" s="33">
        <v>-2627834</v>
      </c>
      <c r="M8" s="32">
        <v>-2870532</v>
      </c>
      <c r="N8" s="32">
        <v>-3536619</v>
      </c>
      <c r="O8" s="32">
        <v>-2250906</v>
      </c>
      <c r="P8" s="32">
        <v>-1198476</v>
      </c>
      <c r="Q8" s="32">
        <v>-454005</v>
      </c>
      <c r="R8" s="31">
        <f t="shared" si="0"/>
        <v>-381501</v>
      </c>
      <c r="S8" s="76">
        <f t="shared" si="0"/>
        <v>-397308</v>
      </c>
      <c r="T8" s="33">
        <f t="shared" si="0"/>
        <v>531336</v>
      </c>
      <c r="U8" s="33">
        <f t="shared" si="0"/>
        <v>-449441</v>
      </c>
      <c r="V8" s="32">
        <f t="shared" si="0"/>
        <v>-297815</v>
      </c>
      <c r="W8" s="33">
        <f t="shared" si="0"/>
        <v>-127786</v>
      </c>
      <c r="X8" s="75">
        <f t="shared" si="0"/>
        <v>-149533</v>
      </c>
      <c r="Z8" s="138"/>
      <c r="AA8" s="125"/>
      <c r="AB8" s="75" t="s">
        <v>97</v>
      </c>
      <c r="AC8" s="31">
        <v>0</v>
      </c>
      <c r="AD8" s="32">
        <v>0</v>
      </c>
      <c r="AE8" s="32">
        <v>0</v>
      </c>
      <c r="AF8" s="32">
        <v>0</v>
      </c>
      <c r="AG8" s="32">
        <v>0</v>
      </c>
      <c r="AH8" s="32">
        <v>0</v>
      </c>
      <c r="AI8" s="32">
        <v>0</v>
      </c>
      <c r="AJ8" s="32">
        <v>0</v>
      </c>
      <c r="AK8" s="33">
        <v>0</v>
      </c>
      <c r="AL8" s="32">
        <v>0</v>
      </c>
      <c r="AM8" s="18">
        <v>0</v>
      </c>
      <c r="AN8" s="18">
        <v>0</v>
      </c>
      <c r="AO8" s="18">
        <v>0</v>
      </c>
      <c r="AP8" s="18">
        <v>0</v>
      </c>
      <c r="AQ8" s="24">
        <f t="shared" si="1"/>
        <v>0</v>
      </c>
      <c r="AR8" s="1">
        <f t="shared" si="1"/>
        <v>0</v>
      </c>
      <c r="AS8" s="32">
        <f t="shared" si="1"/>
        <v>0</v>
      </c>
      <c r="AT8" s="33">
        <f t="shared" si="1"/>
        <v>0</v>
      </c>
      <c r="AU8" s="32">
        <f t="shared" si="1"/>
        <v>0</v>
      </c>
      <c r="AV8" s="33">
        <f t="shared" si="1"/>
        <v>0</v>
      </c>
      <c r="AW8" s="75">
        <f t="shared" si="1"/>
        <v>0</v>
      </c>
      <c r="AY8" s="123"/>
      <c r="AZ8" s="125"/>
      <c r="BA8" s="75" t="s">
        <v>97</v>
      </c>
      <c r="BB8" s="31">
        <f aca="true" t="shared" si="3" ref="BB8:BO8">SUM(BB4,BB6)</f>
        <v>-8892059</v>
      </c>
      <c r="BC8" s="32">
        <f t="shared" si="3"/>
        <v>-9205929</v>
      </c>
      <c r="BD8" s="32">
        <f t="shared" si="3"/>
        <v>-8827977</v>
      </c>
      <c r="BE8" s="32">
        <f t="shared" si="3"/>
        <v>-8871778</v>
      </c>
      <c r="BF8" s="32">
        <f t="shared" si="3"/>
        <v>-8574557</v>
      </c>
      <c r="BG8" s="32">
        <f t="shared" si="3"/>
        <v>-6670545</v>
      </c>
      <c r="BH8" s="32">
        <f t="shared" si="3"/>
        <v>-7665339</v>
      </c>
      <c r="BI8" s="32">
        <f t="shared" si="3"/>
        <v>-6526926</v>
      </c>
      <c r="BJ8" s="33">
        <f t="shared" si="3"/>
        <v>-6553010</v>
      </c>
      <c r="BK8" s="32">
        <f t="shared" si="3"/>
        <v>-6715911</v>
      </c>
      <c r="BL8" s="32">
        <f t="shared" si="3"/>
        <v>-5555040</v>
      </c>
      <c r="BM8" s="32">
        <f t="shared" si="3"/>
        <v>-3668533</v>
      </c>
      <c r="BN8" s="32">
        <f t="shared" si="3"/>
        <v>-5863192</v>
      </c>
      <c r="BO8" s="32">
        <f t="shared" si="3"/>
        <v>-5115570</v>
      </c>
      <c r="BP8" s="31">
        <f t="shared" si="2"/>
        <v>-5315239</v>
      </c>
      <c r="BQ8" s="76">
        <f t="shared" si="2"/>
        <v>-6195612</v>
      </c>
      <c r="BR8" s="32">
        <f t="shared" si="2"/>
        <v>-8223648</v>
      </c>
      <c r="BS8" s="32">
        <f t="shared" si="2"/>
        <v>-11076596</v>
      </c>
      <c r="BT8" s="32">
        <f t="shared" si="2"/>
        <v>-7793144</v>
      </c>
      <c r="BU8" s="32">
        <f t="shared" si="2"/>
        <v>-9733369</v>
      </c>
      <c r="BV8" s="75">
        <f t="shared" si="2"/>
        <v>-9787241</v>
      </c>
    </row>
    <row r="9" spans="1:74" ht="12">
      <c r="A9" s="138"/>
      <c r="B9" s="125"/>
      <c r="C9" s="26"/>
      <c r="D9" s="30">
        <f aca="true" t="shared" si="4" ref="D9:X9">D7/$D7*100</f>
        <v>100</v>
      </c>
      <c r="E9" s="30">
        <f t="shared" si="4"/>
        <v>100.50979527278707</v>
      </c>
      <c r="F9" s="30">
        <f t="shared" si="4"/>
        <v>98.13807157502657</v>
      </c>
      <c r="G9" s="30">
        <f t="shared" si="4"/>
        <v>100.10033261556626</v>
      </c>
      <c r="H9" s="30">
        <f t="shared" si="4"/>
        <v>103.31841632733725</v>
      </c>
      <c r="I9" s="30">
        <f t="shared" si="4"/>
        <v>54.96383698771077</v>
      </c>
      <c r="J9" s="30">
        <f t="shared" si="4"/>
        <v>78.87717267059429</v>
      </c>
      <c r="K9" s="30">
        <f t="shared" si="4"/>
        <v>78.40505263917227</v>
      </c>
      <c r="L9" s="30">
        <f t="shared" si="4"/>
        <v>72.91745421777217</v>
      </c>
      <c r="M9" s="30">
        <f t="shared" si="4"/>
        <v>72.68974901749074</v>
      </c>
      <c r="N9" s="30">
        <f t="shared" si="4"/>
        <v>76.74398774592149</v>
      </c>
      <c r="O9" s="30">
        <f t="shared" si="4"/>
        <v>70.74982672550557</v>
      </c>
      <c r="P9" s="30">
        <f t="shared" si="4"/>
        <v>70.40389321677848</v>
      </c>
      <c r="Q9" s="30">
        <f t="shared" si="4"/>
        <v>71.27777959761181</v>
      </c>
      <c r="R9" s="80">
        <f t="shared" si="4"/>
        <v>80.89314510965583</v>
      </c>
      <c r="S9" s="53">
        <f t="shared" si="4"/>
        <v>85.49922257750247</v>
      </c>
      <c r="T9" s="59">
        <f t="shared" si="4"/>
        <v>91.07646970248531</v>
      </c>
      <c r="U9" s="59">
        <f t="shared" si="4"/>
        <v>92.54705939587201</v>
      </c>
      <c r="V9" s="30">
        <f t="shared" si="4"/>
        <v>93.5007318320694</v>
      </c>
      <c r="W9" s="59">
        <f t="shared" si="4"/>
        <v>80.79513597836264</v>
      </c>
      <c r="X9" s="81">
        <f t="shared" si="4"/>
        <v>89.40273227906887</v>
      </c>
      <c r="Z9" s="138"/>
      <c r="AA9" s="125"/>
      <c r="AB9" s="26"/>
      <c r="AC9" s="30">
        <f aca="true" t="shared" si="5" ref="AC9:AW9">AC7/$AC7*100</f>
        <v>100</v>
      </c>
      <c r="AD9" s="30">
        <f t="shared" si="5"/>
        <v>98.75915948072081</v>
      </c>
      <c r="AE9" s="30">
        <f>AE7/$AC7*100</f>
        <v>101.82592054329098</v>
      </c>
      <c r="AF9" s="30">
        <f t="shared" si="5"/>
        <v>94.03938887883517</v>
      </c>
      <c r="AG9" s="30">
        <f t="shared" si="5"/>
        <v>101.67586063022642</v>
      </c>
      <c r="AH9" s="30">
        <f t="shared" si="5"/>
        <v>103.66966104849071</v>
      </c>
      <c r="AI9" s="30">
        <f t="shared" si="5"/>
        <v>106.9470628431283</v>
      </c>
      <c r="AJ9" s="30">
        <f t="shared" si="5"/>
        <v>104.84039269430923</v>
      </c>
      <c r="AK9" s="30">
        <f t="shared" si="5"/>
        <v>98.06547267045639</v>
      </c>
      <c r="AL9" s="30">
        <f t="shared" si="5"/>
        <v>100.4693405520045</v>
      </c>
      <c r="AM9" s="30">
        <f t="shared" si="5"/>
        <v>103.32008893164226</v>
      </c>
      <c r="AN9" s="30">
        <f t="shared" si="5"/>
        <v>99.37168581455175</v>
      </c>
      <c r="AO9" s="30">
        <f t="shared" si="5"/>
        <v>102.2407712651314</v>
      </c>
      <c r="AP9" s="30">
        <f t="shared" si="5"/>
        <v>108.04143757080466</v>
      </c>
      <c r="AQ9" s="80">
        <f t="shared" si="5"/>
        <v>108.15208608301255</v>
      </c>
      <c r="AR9" s="53">
        <f t="shared" si="5"/>
        <v>104.17649627902657</v>
      </c>
      <c r="AS9" s="30">
        <f t="shared" si="5"/>
        <v>104.9491640152542</v>
      </c>
      <c r="AT9" s="59">
        <f t="shared" si="5"/>
        <v>106.49463090178195</v>
      </c>
      <c r="AU9" s="30">
        <f t="shared" si="5"/>
        <v>102.87117098122572</v>
      </c>
      <c r="AV9" s="59">
        <f t="shared" si="5"/>
        <v>93.62782564562077</v>
      </c>
      <c r="AW9" s="81">
        <f t="shared" si="5"/>
        <v>101.02003175690508</v>
      </c>
      <c r="AY9" s="123"/>
      <c r="AZ9" s="136"/>
      <c r="BA9" s="16"/>
      <c r="BB9" s="34">
        <f aca="true" t="shared" si="6" ref="BB9:BV9">BB7/$BB7*100</f>
        <v>100</v>
      </c>
      <c r="BC9" s="34">
        <f t="shared" si="6"/>
        <v>103.185729970549</v>
      </c>
      <c r="BD9" s="34">
        <f t="shared" si="6"/>
        <v>104.45773568873769</v>
      </c>
      <c r="BE9" s="34">
        <f t="shared" si="6"/>
        <v>103.48125646945225</v>
      </c>
      <c r="BF9" s="34">
        <f t="shared" si="6"/>
        <v>107.27155840866733</v>
      </c>
      <c r="BG9" s="34">
        <f t="shared" si="6"/>
        <v>109.72949373568537</v>
      </c>
      <c r="BH9" s="34">
        <f t="shared" si="6"/>
        <v>112.95696307162942</v>
      </c>
      <c r="BI9" s="34">
        <f t="shared" si="6"/>
        <v>112.47835640905943</v>
      </c>
      <c r="BJ9" s="34">
        <f t="shared" si="6"/>
        <v>108.03547065883524</v>
      </c>
      <c r="BK9" s="34">
        <f t="shared" si="6"/>
        <v>111.38812306549981</v>
      </c>
      <c r="BL9" s="34">
        <f>BL7/$BB7*100</f>
        <v>117.2278392803951</v>
      </c>
      <c r="BM9" s="34">
        <f t="shared" si="6"/>
        <v>114.31801176205923</v>
      </c>
      <c r="BN9" s="34">
        <f t="shared" si="6"/>
        <v>116.66195362412843</v>
      </c>
      <c r="BO9" s="34">
        <f t="shared" si="6"/>
        <v>132.58982398859317</v>
      </c>
      <c r="BP9" s="41">
        <f t="shared" si="6"/>
        <v>136.48693436510203</v>
      </c>
      <c r="BQ9" s="54">
        <f t="shared" si="6"/>
        <v>138.10476211916617</v>
      </c>
      <c r="BR9" s="30">
        <f t="shared" si="6"/>
        <v>142.36721161321887</v>
      </c>
      <c r="BS9" s="30">
        <f t="shared" si="6"/>
        <v>145.56442427026522</v>
      </c>
      <c r="BT9" s="30">
        <f t="shared" si="6"/>
        <v>146.038916814295</v>
      </c>
      <c r="BU9" s="30">
        <f t="shared" si="6"/>
        <v>123.92636409092674</v>
      </c>
      <c r="BV9" s="81">
        <f t="shared" si="6"/>
        <v>138.33179426176716</v>
      </c>
    </row>
    <row r="10" spans="1:74" ht="12">
      <c r="A10" s="138"/>
      <c r="B10" s="126" t="s">
        <v>99</v>
      </c>
      <c r="C10" s="20" t="s">
        <v>95</v>
      </c>
      <c r="D10" s="24"/>
      <c r="E10" s="18"/>
      <c r="F10" s="18"/>
      <c r="G10" s="18"/>
      <c r="H10" s="18"/>
      <c r="I10" s="18"/>
      <c r="J10" s="18"/>
      <c r="K10" s="18"/>
      <c r="L10" s="19"/>
      <c r="M10" s="18"/>
      <c r="N10" s="18"/>
      <c r="O10" s="18"/>
      <c r="P10" s="18"/>
      <c r="Q10" s="18"/>
      <c r="R10" s="24"/>
      <c r="S10" s="1"/>
      <c r="T10" s="19"/>
      <c r="U10" s="19"/>
      <c r="V10" s="18"/>
      <c r="W10" s="19"/>
      <c r="X10" s="78"/>
      <c r="Z10" s="138"/>
      <c r="AA10" s="126" t="s">
        <v>99</v>
      </c>
      <c r="AB10" s="79" t="s">
        <v>95</v>
      </c>
      <c r="AC10" s="25"/>
      <c r="AD10" s="22"/>
      <c r="AE10" s="22"/>
      <c r="AF10" s="22"/>
      <c r="AG10" s="22"/>
      <c r="AH10" s="22"/>
      <c r="AI10" s="22"/>
      <c r="AJ10" s="22"/>
      <c r="AK10" s="23"/>
      <c r="AL10" s="22"/>
      <c r="AM10" s="22"/>
      <c r="AN10" s="22"/>
      <c r="AO10" s="22"/>
      <c r="AP10" s="22"/>
      <c r="AQ10" s="25"/>
      <c r="AR10" s="52"/>
      <c r="AS10" s="18"/>
      <c r="AT10" s="19"/>
      <c r="AU10" s="18"/>
      <c r="AV10" s="19"/>
      <c r="AW10" s="78"/>
      <c r="AY10" s="123"/>
      <c r="AZ10" s="126" t="s">
        <v>99</v>
      </c>
      <c r="BA10" s="20" t="s">
        <v>100</v>
      </c>
      <c r="BB10" s="25">
        <v>105350</v>
      </c>
      <c r="BC10" s="22">
        <v>111640</v>
      </c>
      <c r="BD10" s="22">
        <v>85570</v>
      </c>
      <c r="BE10" s="22">
        <v>88530</v>
      </c>
      <c r="BF10" s="22">
        <v>93650</v>
      </c>
      <c r="BG10" s="22">
        <v>83040</v>
      </c>
      <c r="BH10" s="22">
        <v>75830</v>
      </c>
      <c r="BI10" s="22">
        <v>98850</v>
      </c>
      <c r="BJ10" s="23">
        <v>100710</v>
      </c>
      <c r="BK10" s="22">
        <v>120060</v>
      </c>
      <c r="BL10" s="22">
        <v>122800</v>
      </c>
      <c r="BM10" s="22">
        <v>135820</v>
      </c>
      <c r="BN10" s="22">
        <v>166670</v>
      </c>
      <c r="BO10" s="22">
        <v>227480</v>
      </c>
      <c r="BP10" s="25">
        <v>288400</v>
      </c>
      <c r="BQ10" s="52">
        <v>258280</v>
      </c>
      <c r="BR10" s="22">
        <v>240970</v>
      </c>
      <c r="BS10" s="22">
        <v>236320</v>
      </c>
      <c r="BT10" s="22">
        <v>234570</v>
      </c>
      <c r="BU10" s="22">
        <v>184790</v>
      </c>
      <c r="BV10" s="79">
        <v>234580</v>
      </c>
    </row>
    <row r="11" spans="1:74" ht="12">
      <c r="A11" s="138"/>
      <c r="B11" s="125"/>
      <c r="C11" s="16" t="s">
        <v>98</v>
      </c>
      <c r="D11" s="24"/>
      <c r="E11" s="18"/>
      <c r="F11" s="18"/>
      <c r="G11" s="18"/>
      <c r="H11" s="18"/>
      <c r="I11" s="18"/>
      <c r="J11" s="18"/>
      <c r="K11" s="18"/>
      <c r="L11" s="19"/>
      <c r="M11" s="18"/>
      <c r="N11" s="18"/>
      <c r="O11" s="18"/>
      <c r="P11" s="18"/>
      <c r="Q11" s="18"/>
      <c r="R11" s="24"/>
      <c r="S11" s="1"/>
      <c r="T11" s="19"/>
      <c r="U11" s="19"/>
      <c r="V11" s="18"/>
      <c r="W11" s="19"/>
      <c r="X11" s="78"/>
      <c r="Z11" s="138"/>
      <c r="AA11" s="125"/>
      <c r="AB11" s="78" t="s">
        <v>98</v>
      </c>
      <c r="AC11" s="24"/>
      <c r="AD11" s="18"/>
      <c r="AE11" s="18"/>
      <c r="AF11" s="18"/>
      <c r="AG11" s="18"/>
      <c r="AH11" s="18"/>
      <c r="AI11" s="18"/>
      <c r="AJ11" s="18"/>
      <c r="AK11" s="19"/>
      <c r="AL11" s="18"/>
      <c r="AM11" s="18"/>
      <c r="AN11" s="18"/>
      <c r="AO11" s="18"/>
      <c r="AP11" s="18"/>
      <c r="AQ11" s="24"/>
      <c r="AR11" s="1"/>
      <c r="AS11" s="18"/>
      <c r="AT11" s="19"/>
      <c r="AU11" s="18"/>
      <c r="AV11" s="19"/>
      <c r="AW11" s="78"/>
      <c r="AY11" s="123"/>
      <c r="AZ11" s="125"/>
      <c r="BA11" s="16" t="s">
        <v>101</v>
      </c>
      <c r="BB11" s="24">
        <v>104290</v>
      </c>
      <c r="BC11" s="18">
        <v>111270</v>
      </c>
      <c r="BD11" s="18">
        <v>79620</v>
      </c>
      <c r="BE11" s="18">
        <v>88310</v>
      </c>
      <c r="BF11" s="18">
        <v>93630</v>
      </c>
      <c r="BG11" s="18">
        <v>83220</v>
      </c>
      <c r="BH11" s="18">
        <v>76180</v>
      </c>
      <c r="BI11" s="18">
        <v>98500</v>
      </c>
      <c r="BJ11" s="19">
        <v>101210</v>
      </c>
      <c r="BK11" s="18">
        <v>121880</v>
      </c>
      <c r="BL11" s="18">
        <v>122780</v>
      </c>
      <c r="BM11" s="18">
        <v>135980</v>
      </c>
      <c r="BN11" s="18">
        <v>167920</v>
      </c>
      <c r="BO11" s="18">
        <v>231490</v>
      </c>
      <c r="BP11" s="24">
        <v>317070</v>
      </c>
      <c r="BQ11" s="1">
        <v>263820</v>
      </c>
      <c r="BR11" s="18">
        <v>261320</v>
      </c>
      <c r="BS11" s="18">
        <v>254560</v>
      </c>
      <c r="BT11" s="18">
        <v>242060</v>
      </c>
      <c r="BU11" s="18">
        <v>187170</v>
      </c>
      <c r="BV11" s="78">
        <v>254150</v>
      </c>
    </row>
    <row r="12" spans="1:74" ht="12">
      <c r="A12" s="138"/>
      <c r="B12" s="125"/>
      <c r="C12" s="26" t="s">
        <v>12</v>
      </c>
      <c r="D12" s="82"/>
      <c r="E12" s="83"/>
      <c r="F12" s="83"/>
      <c r="G12" s="83"/>
      <c r="H12" s="83"/>
      <c r="I12" s="83"/>
      <c r="J12" s="83"/>
      <c r="K12" s="83"/>
      <c r="L12" s="84"/>
      <c r="M12" s="83"/>
      <c r="N12" s="83"/>
      <c r="O12" s="83"/>
      <c r="P12" s="83"/>
      <c r="Q12" s="83"/>
      <c r="R12" s="82">
        <f>SUM(R10:R11)</f>
        <v>0</v>
      </c>
      <c r="S12" s="85">
        <f>SUM(S10:S11)</f>
        <v>0</v>
      </c>
      <c r="T12" s="84"/>
      <c r="U12" s="84"/>
      <c r="V12" s="83"/>
      <c r="W12" s="84"/>
      <c r="X12" s="86"/>
      <c r="Z12" s="138"/>
      <c r="AA12" s="125"/>
      <c r="AB12" s="26" t="s">
        <v>12</v>
      </c>
      <c r="AC12" s="82">
        <v>0</v>
      </c>
      <c r="AD12" s="83">
        <v>0</v>
      </c>
      <c r="AE12" s="83">
        <v>0</v>
      </c>
      <c r="AF12" s="83">
        <v>0</v>
      </c>
      <c r="AG12" s="83">
        <v>0</v>
      </c>
      <c r="AH12" s="83">
        <v>0</v>
      </c>
      <c r="AI12" s="83">
        <v>0</v>
      </c>
      <c r="AJ12" s="83">
        <v>0</v>
      </c>
      <c r="AK12" s="84">
        <v>0</v>
      </c>
      <c r="AL12" s="83">
        <v>0</v>
      </c>
      <c r="AM12" s="83"/>
      <c r="AN12" s="83"/>
      <c r="AO12" s="83"/>
      <c r="AP12" s="83"/>
      <c r="AQ12" s="82">
        <f>SUM(AQ10:AQ11)</f>
        <v>0</v>
      </c>
      <c r="AR12" s="85">
        <f>SUM(AR10:AR11)</f>
        <v>0</v>
      </c>
      <c r="AS12" s="83"/>
      <c r="AT12" s="84"/>
      <c r="AU12" s="83"/>
      <c r="AV12" s="84"/>
      <c r="AW12" s="86"/>
      <c r="AY12" s="123"/>
      <c r="AZ12" s="125"/>
      <c r="BA12" s="26" t="s">
        <v>12</v>
      </c>
      <c r="BB12" s="82">
        <f aca="true" t="shared" si="7" ref="BB12:BV12">SUM(BB10:BB11)</f>
        <v>209640</v>
      </c>
      <c r="BC12" s="83">
        <f t="shared" si="7"/>
        <v>222910</v>
      </c>
      <c r="BD12" s="83">
        <f t="shared" si="7"/>
        <v>165190</v>
      </c>
      <c r="BE12" s="83">
        <f t="shared" si="7"/>
        <v>176840</v>
      </c>
      <c r="BF12" s="83">
        <f t="shared" si="7"/>
        <v>187280</v>
      </c>
      <c r="BG12" s="83">
        <f t="shared" si="7"/>
        <v>166260</v>
      </c>
      <c r="BH12" s="83">
        <f t="shared" si="7"/>
        <v>152010</v>
      </c>
      <c r="BI12" s="83">
        <f t="shared" si="7"/>
        <v>197350</v>
      </c>
      <c r="BJ12" s="84">
        <f t="shared" si="7"/>
        <v>201920</v>
      </c>
      <c r="BK12" s="83">
        <f t="shared" si="7"/>
        <v>241940</v>
      </c>
      <c r="BL12" s="83">
        <f t="shared" si="7"/>
        <v>245580</v>
      </c>
      <c r="BM12" s="83">
        <f t="shared" si="7"/>
        <v>271800</v>
      </c>
      <c r="BN12" s="83">
        <f t="shared" si="7"/>
        <v>334590</v>
      </c>
      <c r="BO12" s="83">
        <f t="shared" si="7"/>
        <v>458970</v>
      </c>
      <c r="BP12" s="82">
        <f t="shared" si="7"/>
        <v>605470</v>
      </c>
      <c r="BQ12" s="85">
        <f t="shared" si="7"/>
        <v>522100</v>
      </c>
      <c r="BR12" s="83">
        <f t="shared" si="7"/>
        <v>502290</v>
      </c>
      <c r="BS12" s="83">
        <f t="shared" si="7"/>
        <v>490880</v>
      </c>
      <c r="BT12" s="83">
        <f t="shared" si="7"/>
        <v>476630</v>
      </c>
      <c r="BU12" s="83">
        <f t="shared" si="7"/>
        <v>371960</v>
      </c>
      <c r="BV12" s="86">
        <f t="shared" si="7"/>
        <v>488730</v>
      </c>
    </row>
    <row r="13" spans="1:74" ht="12">
      <c r="A13" s="138"/>
      <c r="B13" s="148" t="s">
        <v>102</v>
      </c>
      <c r="C13" s="16" t="s">
        <v>103</v>
      </c>
      <c r="D13" s="24">
        <v>7078427</v>
      </c>
      <c r="E13" s="18">
        <v>6799507</v>
      </c>
      <c r="F13" s="18">
        <v>7090151</v>
      </c>
      <c r="G13" s="18">
        <v>6730241</v>
      </c>
      <c r="H13" s="18">
        <v>6466161</v>
      </c>
      <c r="I13" s="18">
        <v>3912643</v>
      </c>
      <c r="J13" s="18">
        <v>5285455</v>
      </c>
      <c r="K13" s="18">
        <v>6059687</v>
      </c>
      <c r="L13" s="19">
        <v>5799120</v>
      </c>
      <c r="M13" s="18">
        <v>6531676</v>
      </c>
      <c r="N13" s="18">
        <v>6820586</v>
      </c>
      <c r="O13" s="18">
        <v>6305365</v>
      </c>
      <c r="P13" s="18">
        <v>5934603</v>
      </c>
      <c r="Q13" s="18">
        <v>6344831</v>
      </c>
      <c r="R13" s="24">
        <v>6309060</v>
      </c>
      <c r="S13" s="1">
        <v>6143471</v>
      </c>
      <c r="T13" s="19">
        <v>6290536</v>
      </c>
      <c r="U13" s="19">
        <v>6204616</v>
      </c>
      <c r="V13" s="18">
        <v>6695428</v>
      </c>
      <c r="W13" s="19">
        <v>5689552</v>
      </c>
      <c r="X13" s="78">
        <v>6254479</v>
      </c>
      <c r="Z13" s="138"/>
      <c r="AA13" s="126" t="s">
        <v>104</v>
      </c>
      <c r="AB13" s="16" t="s">
        <v>103</v>
      </c>
      <c r="AC13" s="24">
        <v>40000767</v>
      </c>
      <c r="AD13" s="18">
        <v>37667512</v>
      </c>
      <c r="AE13" s="18">
        <v>40006280</v>
      </c>
      <c r="AF13" s="18">
        <v>35537950</v>
      </c>
      <c r="AG13" s="18">
        <v>40261249</v>
      </c>
      <c r="AH13" s="18">
        <v>38922907</v>
      </c>
      <c r="AI13" s="18">
        <v>41472630</v>
      </c>
      <c r="AJ13" s="18">
        <v>38029070</v>
      </c>
      <c r="AK13" s="19">
        <v>38270436</v>
      </c>
      <c r="AL13" s="18">
        <v>36815820</v>
      </c>
      <c r="AM13" s="18">
        <v>38565096</v>
      </c>
      <c r="AN13" s="18">
        <v>34465816</v>
      </c>
      <c r="AO13" s="18">
        <v>34403788</v>
      </c>
      <c r="AP13" s="18">
        <v>36823698</v>
      </c>
      <c r="AQ13" s="24">
        <v>37966832</v>
      </c>
      <c r="AR13" s="1">
        <v>35920761</v>
      </c>
      <c r="AS13" s="18">
        <v>35976417</v>
      </c>
      <c r="AT13" s="19">
        <v>35176970</v>
      </c>
      <c r="AU13" s="18">
        <v>34658113</v>
      </c>
      <c r="AV13" s="19">
        <v>30401490</v>
      </c>
      <c r="AW13" s="78">
        <v>31582317</v>
      </c>
      <c r="AY13" s="123"/>
      <c r="AZ13" s="126" t="s">
        <v>104</v>
      </c>
      <c r="BA13" s="20" t="s">
        <v>103</v>
      </c>
      <c r="BB13" s="25">
        <v>258062055</v>
      </c>
      <c r="BC13" s="22">
        <v>257371947</v>
      </c>
      <c r="BD13" s="22">
        <v>258526648</v>
      </c>
      <c r="BE13" s="22">
        <v>253179176</v>
      </c>
      <c r="BF13" s="22">
        <v>264532212</v>
      </c>
      <c r="BG13" s="22">
        <v>261275295</v>
      </c>
      <c r="BH13" s="22">
        <v>260541841</v>
      </c>
      <c r="BI13" s="22">
        <v>247810093</v>
      </c>
      <c r="BJ13" s="23">
        <v>239840619</v>
      </c>
      <c r="BK13" s="22">
        <v>233446082</v>
      </c>
      <c r="BL13" s="22">
        <v>243407108</v>
      </c>
      <c r="BM13" s="22">
        <v>229414019</v>
      </c>
      <c r="BN13" s="22">
        <v>239935698</v>
      </c>
      <c r="BO13" s="22">
        <v>272683520</v>
      </c>
      <c r="BP13" s="25">
        <v>278336623</v>
      </c>
      <c r="BQ13" s="52">
        <v>282724181</v>
      </c>
      <c r="BR13" s="22">
        <v>291912444</v>
      </c>
      <c r="BS13" s="22">
        <v>296182381</v>
      </c>
      <c r="BT13" s="22">
        <v>285511759</v>
      </c>
      <c r="BU13" s="22">
        <v>230214201</v>
      </c>
      <c r="BV13" s="79">
        <v>243406881</v>
      </c>
    </row>
    <row r="14" spans="1:74" s="77" customFormat="1" ht="12">
      <c r="A14" s="138"/>
      <c r="B14" s="148"/>
      <c r="C14" s="75" t="s">
        <v>97</v>
      </c>
      <c r="D14" s="31">
        <v>-2598304</v>
      </c>
      <c r="E14" s="32">
        <v>-2615788</v>
      </c>
      <c r="F14" s="32">
        <v>-2821239</v>
      </c>
      <c r="G14" s="32">
        <v>-2241627</v>
      </c>
      <c r="H14" s="32">
        <v>-2086339</v>
      </c>
      <c r="I14" s="32">
        <v>-884703</v>
      </c>
      <c r="J14" s="32">
        <v>-1440861</v>
      </c>
      <c r="K14" s="32">
        <v>-1529300</v>
      </c>
      <c r="L14" s="33">
        <v>-1810704</v>
      </c>
      <c r="M14" s="32">
        <v>-1639907</v>
      </c>
      <c r="N14" s="32"/>
      <c r="O14" s="32"/>
      <c r="P14" s="32"/>
      <c r="Q14" s="32"/>
      <c r="R14" s="31"/>
      <c r="S14" s="76"/>
      <c r="T14" s="33"/>
      <c r="U14" s="33"/>
      <c r="V14" s="32"/>
      <c r="W14" s="33"/>
      <c r="X14" s="75"/>
      <c r="Z14" s="138"/>
      <c r="AA14" s="125"/>
      <c r="AB14" s="75" t="s">
        <v>97</v>
      </c>
      <c r="AC14" s="31"/>
      <c r="AD14" s="32"/>
      <c r="AE14" s="32"/>
      <c r="AF14" s="32"/>
      <c r="AG14" s="32"/>
      <c r="AH14" s="32"/>
      <c r="AI14" s="32"/>
      <c r="AJ14" s="32"/>
      <c r="AK14" s="33"/>
      <c r="AL14" s="32"/>
      <c r="AM14" s="32"/>
      <c r="AN14" s="32"/>
      <c r="AO14" s="32"/>
      <c r="AP14" s="32"/>
      <c r="AQ14" s="31"/>
      <c r="AR14" s="76"/>
      <c r="AS14" s="32"/>
      <c r="AT14" s="33"/>
      <c r="AU14" s="32"/>
      <c r="AV14" s="33"/>
      <c r="AW14" s="75"/>
      <c r="AY14" s="123"/>
      <c r="AZ14" s="125"/>
      <c r="BA14" s="75" t="s">
        <v>97</v>
      </c>
      <c r="BB14" s="31">
        <v>-5642371</v>
      </c>
      <c r="BC14" s="32">
        <v>-5290686</v>
      </c>
      <c r="BD14" s="32">
        <v>-5162339</v>
      </c>
      <c r="BE14" s="32">
        <v>-4414148</v>
      </c>
      <c r="BF14" s="32">
        <v>-3894255</v>
      </c>
      <c r="BG14" s="32">
        <v>-3422447</v>
      </c>
      <c r="BH14" s="32">
        <v>-3655352</v>
      </c>
      <c r="BI14" s="32">
        <v>-3784201</v>
      </c>
      <c r="BJ14" s="33">
        <v>-4089626</v>
      </c>
      <c r="BK14" s="32">
        <v>-3848226</v>
      </c>
      <c r="BL14" s="32"/>
      <c r="BM14" s="32"/>
      <c r="BN14" s="32"/>
      <c r="BO14" s="32"/>
      <c r="BP14" s="31"/>
      <c r="BQ14" s="76"/>
      <c r="BR14" s="32"/>
      <c r="BS14" s="32"/>
      <c r="BT14" s="32"/>
      <c r="BU14" s="32"/>
      <c r="BV14" s="75"/>
    </row>
    <row r="15" spans="1:74" ht="12">
      <c r="A15" s="138"/>
      <c r="B15" s="148"/>
      <c r="C15" s="16" t="s">
        <v>105</v>
      </c>
      <c r="D15" s="24">
        <v>12059281</v>
      </c>
      <c r="E15" s="18">
        <v>12198322</v>
      </c>
      <c r="F15" s="18">
        <v>11717763</v>
      </c>
      <c r="G15" s="18">
        <v>12172072</v>
      </c>
      <c r="H15" s="18">
        <v>12105042</v>
      </c>
      <c r="I15" s="18">
        <v>9308804</v>
      </c>
      <c r="J15" s="18">
        <v>13733260</v>
      </c>
      <c r="K15" s="18">
        <v>13049444</v>
      </c>
      <c r="L15" s="19">
        <v>12623960</v>
      </c>
      <c r="M15" s="18">
        <v>10927522</v>
      </c>
      <c r="N15" s="18">
        <v>11625594</v>
      </c>
      <c r="O15" s="18">
        <v>11667927</v>
      </c>
      <c r="P15" s="18">
        <v>11369257</v>
      </c>
      <c r="Q15" s="18">
        <v>11526464</v>
      </c>
      <c r="R15" s="24">
        <v>12671326</v>
      </c>
      <c r="S15" s="1">
        <v>13659694</v>
      </c>
      <c r="T15" s="19">
        <v>13387177</v>
      </c>
      <c r="U15" s="33">
        <v>13439614</v>
      </c>
      <c r="V15" s="18">
        <v>12870363</v>
      </c>
      <c r="W15" s="19">
        <v>10804242</v>
      </c>
      <c r="X15" s="78">
        <v>12284676</v>
      </c>
      <c r="Z15" s="138"/>
      <c r="AA15" s="125"/>
      <c r="AB15" s="16" t="s">
        <v>105</v>
      </c>
      <c r="AC15" s="24">
        <v>36639945</v>
      </c>
      <c r="AD15" s="18">
        <v>38184953</v>
      </c>
      <c r="AE15" s="18">
        <v>36337078</v>
      </c>
      <c r="AF15" s="18">
        <v>35973737</v>
      </c>
      <c r="AG15" s="18">
        <v>38260744</v>
      </c>
      <c r="AH15" s="18">
        <v>40240825</v>
      </c>
      <c r="AI15" s="18">
        <v>36238098</v>
      </c>
      <c r="AJ15" s="18">
        <v>37179791</v>
      </c>
      <c r="AK15" s="19">
        <v>34002998</v>
      </c>
      <c r="AL15" s="18">
        <v>33888577</v>
      </c>
      <c r="AM15" s="18">
        <v>33772666</v>
      </c>
      <c r="AN15" s="18">
        <v>31229833</v>
      </c>
      <c r="AO15" s="18">
        <v>28830423</v>
      </c>
      <c r="AP15" s="18">
        <v>31611905</v>
      </c>
      <c r="AQ15" s="24">
        <v>30059551</v>
      </c>
      <c r="AR15" s="1">
        <v>32288152</v>
      </c>
      <c r="AS15" s="18">
        <v>32758194</v>
      </c>
      <c r="AT15" s="19">
        <v>34349003</v>
      </c>
      <c r="AU15" s="18">
        <v>34199831</v>
      </c>
      <c r="AV15" s="19">
        <v>26868729</v>
      </c>
      <c r="AW15" s="78">
        <v>29121973</v>
      </c>
      <c r="AY15" s="123"/>
      <c r="AZ15" s="125"/>
      <c r="BA15" s="16" t="s">
        <v>105</v>
      </c>
      <c r="BB15" s="24">
        <v>318638376</v>
      </c>
      <c r="BC15" s="18">
        <v>321628419</v>
      </c>
      <c r="BD15" s="18">
        <v>318791737</v>
      </c>
      <c r="BE15" s="18">
        <v>315203635</v>
      </c>
      <c r="BF15" s="18">
        <v>326865055</v>
      </c>
      <c r="BG15" s="18">
        <v>325640204</v>
      </c>
      <c r="BH15" s="18">
        <v>325189024</v>
      </c>
      <c r="BI15" s="18">
        <v>293458255</v>
      </c>
      <c r="BJ15" s="19">
        <v>290978874</v>
      </c>
      <c r="BK15" s="18">
        <v>276515608</v>
      </c>
      <c r="BL15" s="18">
        <v>283588348</v>
      </c>
      <c r="BM15" s="18">
        <v>267958431</v>
      </c>
      <c r="BN15" s="18">
        <v>277872365</v>
      </c>
      <c r="BO15" s="18">
        <v>293698623</v>
      </c>
      <c r="BP15" s="24">
        <v>299715853</v>
      </c>
      <c r="BQ15" s="1">
        <v>305226979</v>
      </c>
      <c r="BR15" s="18">
        <v>309324862</v>
      </c>
      <c r="BS15" s="18">
        <v>311804077</v>
      </c>
      <c r="BT15" s="18">
        <v>298458196</v>
      </c>
      <c r="BU15" s="18">
        <v>243200437</v>
      </c>
      <c r="BV15" s="78">
        <v>256906943</v>
      </c>
    </row>
    <row r="16" spans="1:74" s="77" customFormat="1" ht="12">
      <c r="A16" s="138"/>
      <c r="B16" s="148"/>
      <c r="C16" s="75" t="s">
        <v>97</v>
      </c>
      <c r="D16" s="31">
        <v>-3366903</v>
      </c>
      <c r="E16" s="32">
        <v>-3506455</v>
      </c>
      <c r="F16" s="32">
        <v>-3512917</v>
      </c>
      <c r="G16" s="32">
        <v>-3519361</v>
      </c>
      <c r="H16" s="32">
        <v>-3160012</v>
      </c>
      <c r="I16" s="32">
        <v>-2027040</v>
      </c>
      <c r="J16" s="32">
        <v>-2284858</v>
      </c>
      <c r="K16" s="32">
        <v>-2405627</v>
      </c>
      <c r="L16" s="33">
        <v>-2939195</v>
      </c>
      <c r="M16" s="32">
        <v>-2710878</v>
      </c>
      <c r="N16" s="32"/>
      <c r="O16" s="32"/>
      <c r="P16" s="32"/>
      <c r="Q16" s="32"/>
      <c r="R16" s="31"/>
      <c r="S16" s="76"/>
      <c r="T16" s="33"/>
      <c r="U16" s="33"/>
      <c r="V16" s="32"/>
      <c r="W16" s="33"/>
      <c r="X16" s="75"/>
      <c r="Z16" s="138"/>
      <c r="AA16" s="125"/>
      <c r="AB16" s="75" t="s">
        <v>97</v>
      </c>
      <c r="AC16" s="31"/>
      <c r="AD16" s="32"/>
      <c r="AE16" s="32"/>
      <c r="AF16" s="32"/>
      <c r="AG16" s="32"/>
      <c r="AH16" s="32"/>
      <c r="AI16" s="32"/>
      <c r="AJ16" s="32"/>
      <c r="AK16" s="33"/>
      <c r="AL16" s="32"/>
      <c r="AM16" s="32"/>
      <c r="AN16" s="32"/>
      <c r="AO16" s="32"/>
      <c r="AP16" s="32"/>
      <c r="AQ16" s="31"/>
      <c r="AR16" s="76"/>
      <c r="AS16" s="32"/>
      <c r="AT16" s="33"/>
      <c r="AU16" s="32"/>
      <c r="AV16" s="33"/>
      <c r="AW16" s="75"/>
      <c r="AY16" s="123"/>
      <c r="AZ16" s="125"/>
      <c r="BA16" s="75" t="s">
        <v>97</v>
      </c>
      <c r="BB16" s="31">
        <v>-4223625</v>
      </c>
      <c r="BC16" s="32">
        <v>-4168769</v>
      </c>
      <c r="BD16" s="32">
        <v>-4024881</v>
      </c>
      <c r="BE16" s="32">
        <v>-4301206</v>
      </c>
      <c r="BF16" s="32">
        <v>-3812238</v>
      </c>
      <c r="BG16" s="32">
        <v>-3577000</v>
      </c>
      <c r="BH16" s="32">
        <v>-3835891</v>
      </c>
      <c r="BI16" s="32">
        <v>-3855528</v>
      </c>
      <c r="BJ16" s="33">
        <v>-4699277</v>
      </c>
      <c r="BK16" s="32">
        <v>-4515058</v>
      </c>
      <c r="BL16" s="32"/>
      <c r="BM16" s="32"/>
      <c r="BN16" s="32"/>
      <c r="BO16" s="32"/>
      <c r="BP16" s="31"/>
      <c r="BQ16" s="76"/>
      <c r="BR16" s="32"/>
      <c r="BS16" s="32"/>
      <c r="BT16" s="32"/>
      <c r="BU16" s="32"/>
      <c r="BV16" s="75"/>
    </row>
    <row r="17" spans="1:74" ht="12">
      <c r="A17" s="138"/>
      <c r="B17" s="148"/>
      <c r="C17" s="20" t="s">
        <v>12</v>
      </c>
      <c r="D17" s="25">
        <v>19137708</v>
      </c>
      <c r="E17" s="22">
        <v>18997829</v>
      </c>
      <c r="F17" s="22">
        <v>18807914</v>
      </c>
      <c r="G17" s="22">
        <v>18902313</v>
      </c>
      <c r="H17" s="22">
        <v>18571203</v>
      </c>
      <c r="I17" s="22">
        <v>13221447</v>
      </c>
      <c r="J17" s="22">
        <v>19018715</v>
      </c>
      <c r="K17" s="22">
        <v>19109131</v>
      </c>
      <c r="L17" s="23">
        <v>18423080</v>
      </c>
      <c r="M17" s="22">
        <v>17459198</v>
      </c>
      <c r="N17" s="22">
        <v>18446180</v>
      </c>
      <c r="O17" s="22">
        <v>17973292</v>
      </c>
      <c r="P17" s="22">
        <v>17303860</v>
      </c>
      <c r="Q17" s="22">
        <v>17871295</v>
      </c>
      <c r="R17" s="25">
        <f aca="true" t="shared" si="8" ref="R17:X18">SUM(R13,R15)</f>
        <v>18980386</v>
      </c>
      <c r="S17" s="52">
        <f t="shared" si="8"/>
        <v>19803165</v>
      </c>
      <c r="T17" s="23">
        <f t="shared" si="8"/>
        <v>19677713</v>
      </c>
      <c r="U17" s="23">
        <f t="shared" si="8"/>
        <v>19644230</v>
      </c>
      <c r="V17" s="22">
        <f t="shared" si="8"/>
        <v>19565791</v>
      </c>
      <c r="W17" s="23">
        <f t="shared" si="8"/>
        <v>16493794</v>
      </c>
      <c r="X17" s="79">
        <f t="shared" si="8"/>
        <v>18539155</v>
      </c>
      <c r="Z17" s="138"/>
      <c r="AA17" s="125"/>
      <c r="AB17" s="20" t="s">
        <v>12</v>
      </c>
      <c r="AC17" s="25">
        <v>76640712</v>
      </c>
      <c r="AD17" s="22">
        <v>75852465</v>
      </c>
      <c r="AE17" s="22">
        <v>76343358</v>
      </c>
      <c r="AF17" s="22">
        <v>71511687</v>
      </c>
      <c r="AG17" s="22">
        <v>78521993</v>
      </c>
      <c r="AH17" s="22">
        <f>SUM(AH13,AH15)</f>
        <v>79163732</v>
      </c>
      <c r="AI17" s="22">
        <v>77710728</v>
      </c>
      <c r="AJ17" s="22">
        <v>75208861</v>
      </c>
      <c r="AK17" s="23">
        <v>72273434</v>
      </c>
      <c r="AL17" s="22">
        <v>70704397</v>
      </c>
      <c r="AM17" s="22">
        <v>72337762</v>
      </c>
      <c r="AN17" s="22">
        <v>65695649</v>
      </c>
      <c r="AO17" s="22">
        <v>63234211</v>
      </c>
      <c r="AP17" s="22">
        <v>68435603</v>
      </c>
      <c r="AQ17" s="25">
        <f aca="true" t="shared" si="9" ref="AQ17:AW18">SUM(AQ13,AQ15)</f>
        <v>68026383</v>
      </c>
      <c r="AR17" s="52">
        <f t="shared" si="9"/>
        <v>68208913</v>
      </c>
      <c r="AS17" s="22">
        <f t="shared" si="9"/>
        <v>68734611</v>
      </c>
      <c r="AT17" s="23">
        <f t="shared" si="9"/>
        <v>69525973</v>
      </c>
      <c r="AU17" s="22">
        <f t="shared" si="9"/>
        <v>68857944</v>
      </c>
      <c r="AV17" s="23">
        <f t="shared" si="9"/>
        <v>57270219</v>
      </c>
      <c r="AW17" s="79">
        <f t="shared" si="9"/>
        <v>60704290</v>
      </c>
      <c r="AY17" s="123"/>
      <c r="AZ17" s="125"/>
      <c r="BA17" s="20" t="s">
        <v>12</v>
      </c>
      <c r="BB17" s="25">
        <f aca="true" t="shared" si="10" ref="BB17:BV18">SUM(BB13,BB15)</f>
        <v>576700431</v>
      </c>
      <c r="BC17" s="22">
        <f t="shared" si="10"/>
        <v>579000366</v>
      </c>
      <c r="BD17" s="22">
        <f t="shared" si="10"/>
        <v>577318385</v>
      </c>
      <c r="BE17" s="22">
        <f t="shared" si="10"/>
        <v>568382811</v>
      </c>
      <c r="BF17" s="22">
        <f t="shared" si="10"/>
        <v>591397267</v>
      </c>
      <c r="BG17" s="22">
        <f t="shared" si="10"/>
        <v>586915499</v>
      </c>
      <c r="BH17" s="22">
        <f t="shared" si="10"/>
        <v>585730865</v>
      </c>
      <c r="BI17" s="22">
        <f t="shared" si="10"/>
        <v>541268348</v>
      </c>
      <c r="BJ17" s="23">
        <f t="shared" si="10"/>
        <v>530819493</v>
      </c>
      <c r="BK17" s="22">
        <f t="shared" si="10"/>
        <v>509961690</v>
      </c>
      <c r="BL17" s="22">
        <f t="shared" si="10"/>
        <v>526995456</v>
      </c>
      <c r="BM17" s="22">
        <f t="shared" si="10"/>
        <v>497372450</v>
      </c>
      <c r="BN17" s="22">
        <f t="shared" si="10"/>
        <v>517808063</v>
      </c>
      <c r="BO17" s="22">
        <f t="shared" si="10"/>
        <v>566382143</v>
      </c>
      <c r="BP17" s="25">
        <f t="shared" si="10"/>
        <v>578052476</v>
      </c>
      <c r="BQ17" s="52">
        <f t="shared" si="10"/>
        <v>587951160</v>
      </c>
      <c r="BR17" s="22">
        <f t="shared" si="10"/>
        <v>601237306</v>
      </c>
      <c r="BS17" s="22">
        <f t="shared" si="10"/>
        <v>607986458</v>
      </c>
      <c r="BT17" s="22">
        <f t="shared" si="10"/>
        <v>583969955</v>
      </c>
      <c r="BU17" s="22">
        <f t="shared" si="10"/>
        <v>473414638</v>
      </c>
      <c r="BV17" s="79">
        <f t="shared" si="10"/>
        <v>500313824</v>
      </c>
    </row>
    <row r="18" spans="1:74" s="77" customFormat="1" ht="12">
      <c r="A18" s="138"/>
      <c r="B18" s="148"/>
      <c r="C18" s="75" t="s">
        <v>97</v>
      </c>
      <c r="D18" s="31">
        <v>-5965207</v>
      </c>
      <c r="E18" s="32">
        <v>-6122243</v>
      </c>
      <c r="F18" s="32">
        <v>-6334156</v>
      </c>
      <c r="G18" s="32">
        <v>-5760988</v>
      </c>
      <c r="H18" s="32">
        <v>-5246351</v>
      </c>
      <c r="I18" s="32">
        <v>-2911743</v>
      </c>
      <c r="J18" s="32">
        <v>-3725719</v>
      </c>
      <c r="K18" s="32">
        <v>-3934927</v>
      </c>
      <c r="L18" s="33">
        <v>-4749899</v>
      </c>
      <c r="M18" s="32">
        <v>-4350785</v>
      </c>
      <c r="N18" s="32">
        <v>0</v>
      </c>
      <c r="O18" s="32">
        <v>0</v>
      </c>
      <c r="P18" s="32">
        <v>0</v>
      </c>
      <c r="Q18" s="32">
        <v>0</v>
      </c>
      <c r="R18" s="31">
        <f t="shared" si="8"/>
        <v>0</v>
      </c>
      <c r="S18" s="76">
        <f t="shared" si="8"/>
        <v>0</v>
      </c>
      <c r="T18" s="33">
        <f t="shared" si="8"/>
        <v>0</v>
      </c>
      <c r="U18" s="33">
        <f t="shared" si="8"/>
        <v>0</v>
      </c>
      <c r="V18" s="32">
        <f t="shared" si="8"/>
        <v>0</v>
      </c>
      <c r="W18" s="33">
        <f t="shared" si="8"/>
        <v>0</v>
      </c>
      <c r="X18" s="75">
        <f t="shared" si="8"/>
        <v>0</v>
      </c>
      <c r="Z18" s="138"/>
      <c r="AA18" s="125"/>
      <c r="AB18" s="75" t="s">
        <v>97</v>
      </c>
      <c r="AC18" s="31">
        <v>0</v>
      </c>
      <c r="AD18" s="32">
        <v>0</v>
      </c>
      <c r="AE18" s="32">
        <v>0</v>
      </c>
      <c r="AF18" s="32">
        <v>0</v>
      </c>
      <c r="AG18" s="32">
        <v>0</v>
      </c>
      <c r="AH18" s="32">
        <v>0</v>
      </c>
      <c r="AI18" s="32">
        <v>0</v>
      </c>
      <c r="AJ18" s="32">
        <v>0</v>
      </c>
      <c r="AK18" s="33">
        <v>0</v>
      </c>
      <c r="AL18" s="32">
        <v>0</v>
      </c>
      <c r="AM18" s="18">
        <v>0</v>
      </c>
      <c r="AN18" s="18">
        <v>0</v>
      </c>
      <c r="AO18" s="18">
        <v>0</v>
      </c>
      <c r="AP18" s="18">
        <v>0</v>
      </c>
      <c r="AQ18" s="24">
        <f t="shared" si="9"/>
        <v>0</v>
      </c>
      <c r="AR18" s="1">
        <f t="shared" si="9"/>
        <v>0</v>
      </c>
      <c r="AS18" s="32">
        <f t="shared" si="9"/>
        <v>0</v>
      </c>
      <c r="AT18" s="33">
        <f t="shared" si="9"/>
        <v>0</v>
      </c>
      <c r="AU18" s="32">
        <f t="shared" si="9"/>
        <v>0</v>
      </c>
      <c r="AV18" s="33">
        <f t="shared" si="9"/>
        <v>0</v>
      </c>
      <c r="AW18" s="75">
        <f t="shared" si="9"/>
        <v>0</v>
      </c>
      <c r="AY18" s="123"/>
      <c r="AZ18" s="125"/>
      <c r="BA18" s="75" t="s">
        <v>97</v>
      </c>
      <c r="BB18" s="31">
        <f>SUM(BB14,BB16)</f>
        <v>-9865996</v>
      </c>
      <c r="BC18" s="32">
        <f t="shared" si="10"/>
        <v>-9459455</v>
      </c>
      <c r="BD18" s="32">
        <f t="shared" si="10"/>
        <v>-9187220</v>
      </c>
      <c r="BE18" s="32">
        <f t="shared" si="10"/>
        <v>-8715354</v>
      </c>
      <c r="BF18" s="32">
        <f>SUM(BF14,BF16)</f>
        <v>-7706493</v>
      </c>
      <c r="BG18" s="32">
        <f t="shared" si="10"/>
        <v>-6999447</v>
      </c>
      <c r="BH18" s="32">
        <f t="shared" si="10"/>
        <v>-7491243</v>
      </c>
      <c r="BI18" s="32">
        <f t="shared" si="10"/>
        <v>-7639729</v>
      </c>
      <c r="BJ18" s="33">
        <f t="shared" si="10"/>
        <v>-8788903</v>
      </c>
      <c r="BK18" s="32">
        <f t="shared" si="10"/>
        <v>-8363284</v>
      </c>
      <c r="BL18" s="32">
        <f t="shared" si="10"/>
        <v>0</v>
      </c>
      <c r="BM18" s="32">
        <f t="shared" si="10"/>
        <v>0</v>
      </c>
      <c r="BN18" s="32">
        <f t="shared" si="10"/>
        <v>0</v>
      </c>
      <c r="BO18" s="32">
        <f t="shared" si="10"/>
        <v>0</v>
      </c>
      <c r="BP18" s="31">
        <f t="shared" si="10"/>
        <v>0</v>
      </c>
      <c r="BQ18" s="76">
        <f t="shared" si="10"/>
        <v>0</v>
      </c>
      <c r="BR18" s="32">
        <f t="shared" si="10"/>
        <v>0</v>
      </c>
      <c r="BS18" s="32">
        <f t="shared" si="10"/>
        <v>0</v>
      </c>
      <c r="BT18" s="32">
        <f t="shared" si="10"/>
        <v>0</v>
      </c>
      <c r="BU18" s="32">
        <f t="shared" si="10"/>
        <v>0</v>
      </c>
      <c r="BV18" s="75">
        <f t="shared" si="10"/>
        <v>0</v>
      </c>
    </row>
    <row r="19" spans="1:74" ht="12">
      <c r="A19" s="138"/>
      <c r="B19" s="148"/>
      <c r="C19" s="26"/>
      <c r="D19" s="30">
        <f aca="true" t="shared" si="11" ref="D19:X19">D17/$D17*100</f>
        <v>100</v>
      </c>
      <c r="E19" s="30">
        <f t="shared" si="11"/>
        <v>99.26909220268175</v>
      </c>
      <c r="F19" s="30">
        <f t="shared" si="11"/>
        <v>98.27673198901353</v>
      </c>
      <c r="G19" s="30">
        <f t="shared" si="11"/>
        <v>98.76999377354906</v>
      </c>
      <c r="H19" s="30">
        <f t="shared" si="11"/>
        <v>97.03984928602736</v>
      </c>
      <c r="I19" s="30">
        <f t="shared" si="11"/>
        <v>69.085843508533</v>
      </c>
      <c r="J19" s="30">
        <f t="shared" si="11"/>
        <v>99.37822752860478</v>
      </c>
      <c r="K19" s="30">
        <f t="shared" si="11"/>
        <v>99.8506769985204</v>
      </c>
      <c r="L19" s="30">
        <f t="shared" si="11"/>
        <v>96.26586422992763</v>
      </c>
      <c r="M19" s="30">
        <f t="shared" si="11"/>
        <v>91.2293049930535</v>
      </c>
      <c r="N19" s="30">
        <f t="shared" si="11"/>
        <v>96.38656833932255</v>
      </c>
      <c r="O19" s="30">
        <f t="shared" si="11"/>
        <v>93.91559323613883</v>
      </c>
      <c r="P19" s="30">
        <f t="shared" si="11"/>
        <v>90.41761949759083</v>
      </c>
      <c r="Q19" s="30">
        <f t="shared" si="11"/>
        <v>93.382629727656</v>
      </c>
      <c r="R19" s="80">
        <f t="shared" si="11"/>
        <v>99.17794753687328</v>
      </c>
      <c r="S19" s="53">
        <f t="shared" si="11"/>
        <v>103.47720322621706</v>
      </c>
      <c r="T19" s="59">
        <f t="shared" si="11"/>
        <v>102.82168063176636</v>
      </c>
      <c r="U19" s="59">
        <f t="shared" si="11"/>
        <v>102.64672237657717</v>
      </c>
      <c r="V19" s="30">
        <f t="shared" si="11"/>
        <v>102.23685615853266</v>
      </c>
      <c r="W19" s="59">
        <f t="shared" si="11"/>
        <v>86.18479287070322</v>
      </c>
      <c r="X19" s="81">
        <f t="shared" si="11"/>
        <v>96.8723893164218</v>
      </c>
      <c r="Z19" s="138"/>
      <c r="AA19" s="125"/>
      <c r="AB19" s="16"/>
      <c r="AC19" s="30">
        <f aca="true" t="shared" si="12" ref="AC19:AW19">AC17/$AC17*100</f>
        <v>100</v>
      </c>
      <c r="AD19" s="30">
        <f t="shared" si="12"/>
        <v>98.97150355283756</v>
      </c>
      <c r="AE19" s="30">
        <f t="shared" si="12"/>
        <v>99.61201560862327</v>
      </c>
      <c r="AF19" s="30">
        <f t="shared" si="12"/>
        <v>93.30770178648653</v>
      </c>
      <c r="AG19" s="30">
        <f t="shared" si="12"/>
        <v>102.45467578641492</v>
      </c>
      <c r="AH19" s="30">
        <f t="shared" si="12"/>
        <v>103.29201012641948</v>
      </c>
      <c r="AI19" s="30">
        <f t="shared" si="12"/>
        <v>101.39614569342727</v>
      </c>
      <c r="AJ19" s="30">
        <f t="shared" si="12"/>
        <v>98.13173578032522</v>
      </c>
      <c r="AK19" s="30">
        <f t="shared" si="12"/>
        <v>94.30162131061621</v>
      </c>
      <c r="AL19" s="30">
        <f t="shared" si="12"/>
        <v>92.25435823195379</v>
      </c>
      <c r="AM19" s="30">
        <f t="shared" si="12"/>
        <v>94.38555581268608</v>
      </c>
      <c r="AN19" s="30">
        <f t="shared" si="12"/>
        <v>85.71899619095397</v>
      </c>
      <c r="AO19" s="30">
        <f t="shared" si="12"/>
        <v>82.50733761450442</v>
      </c>
      <c r="AP19" s="30">
        <f t="shared" si="12"/>
        <v>89.29405953326739</v>
      </c>
      <c r="AQ19" s="80">
        <f t="shared" si="12"/>
        <v>88.76011355426866</v>
      </c>
      <c r="AR19" s="53">
        <f t="shared" si="12"/>
        <v>88.99827679053921</v>
      </c>
      <c r="AS19" s="30">
        <f t="shared" si="12"/>
        <v>89.68420204655717</v>
      </c>
      <c r="AT19" s="59">
        <f t="shared" si="12"/>
        <v>90.71676291316292</v>
      </c>
      <c r="AU19" s="30">
        <f t="shared" si="12"/>
        <v>89.84512565593076</v>
      </c>
      <c r="AV19" s="59">
        <f t="shared" si="12"/>
        <v>74.72558318612698</v>
      </c>
      <c r="AW19" s="81">
        <f t="shared" si="12"/>
        <v>79.20632313541137</v>
      </c>
      <c r="AY19" s="123"/>
      <c r="AZ19" s="136"/>
      <c r="BA19" s="16"/>
      <c r="BB19" s="34">
        <f aca="true" t="shared" si="13" ref="BB19:BV19">BB17/$BB17*100</f>
        <v>100</v>
      </c>
      <c r="BC19" s="34">
        <f t="shared" si="13"/>
        <v>100.39880930832874</v>
      </c>
      <c r="BD19" s="34">
        <f t="shared" si="13"/>
        <v>100.10715337925593</v>
      </c>
      <c r="BE19" s="34">
        <f t="shared" si="13"/>
        <v>98.5577225968815</v>
      </c>
      <c r="BF19" s="34">
        <f t="shared" si="13"/>
        <v>102.548435064374</v>
      </c>
      <c r="BG19" s="34">
        <f t="shared" si="13"/>
        <v>101.77129536426513</v>
      </c>
      <c r="BH19" s="34">
        <f>BH17/$BB17*100</f>
        <v>101.56587953026863</v>
      </c>
      <c r="BI19" s="34">
        <f t="shared" si="13"/>
        <v>93.85606788284159</v>
      </c>
      <c r="BJ19" s="34">
        <f t="shared" si="13"/>
        <v>92.04423379388804</v>
      </c>
      <c r="BK19" s="34">
        <f t="shared" si="13"/>
        <v>88.4274854998331</v>
      </c>
      <c r="BL19" s="34">
        <f t="shared" si="13"/>
        <v>91.38114481485448</v>
      </c>
      <c r="BM19" s="34">
        <f t="shared" si="13"/>
        <v>86.24450811273974</v>
      </c>
      <c r="BN19" s="34">
        <f t="shared" si="13"/>
        <v>89.78804855444959</v>
      </c>
      <c r="BO19" s="34">
        <f t="shared" si="13"/>
        <v>98.21080626173487</v>
      </c>
      <c r="BP19" s="41">
        <f t="shared" si="13"/>
        <v>100.2344449435655</v>
      </c>
      <c r="BQ19" s="54">
        <f t="shared" si="13"/>
        <v>101.95087924253691</v>
      </c>
      <c r="BR19" s="30">
        <f t="shared" si="13"/>
        <v>104.25470030557338</v>
      </c>
      <c r="BS19" s="30">
        <f t="shared" si="13"/>
        <v>105.42500496241176</v>
      </c>
      <c r="BT19" s="30">
        <f t="shared" si="13"/>
        <v>101.26053729271445</v>
      </c>
      <c r="BU19" s="30">
        <f t="shared" si="13"/>
        <v>82.09021747722606</v>
      </c>
      <c r="BV19" s="81">
        <f t="shared" si="13"/>
        <v>86.75454310524002</v>
      </c>
    </row>
    <row r="20" spans="1:74" ht="12">
      <c r="A20" s="138"/>
      <c r="B20" s="126" t="s">
        <v>99</v>
      </c>
      <c r="C20" s="20" t="s">
        <v>103</v>
      </c>
      <c r="D20" s="24">
        <v>48391330</v>
      </c>
      <c r="E20" s="18">
        <v>49571265</v>
      </c>
      <c r="F20" s="18">
        <v>47959850</v>
      </c>
      <c r="G20" s="18">
        <v>46325110</v>
      </c>
      <c r="H20" s="18">
        <v>46444705</v>
      </c>
      <c r="I20" s="18">
        <v>23130735</v>
      </c>
      <c r="J20" s="18">
        <v>35536605</v>
      </c>
      <c r="K20" s="18">
        <v>41461265</v>
      </c>
      <c r="L20" s="19">
        <v>20066090</v>
      </c>
      <c r="M20" s="18">
        <v>12258165</v>
      </c>
      <c r="N20" s="18">
        <v>11219850</v>
      </c>
      <c r="O20" s="18">
        <v>10726450</v>
      </c>
      <c r="P20" s="18">
        <v>10620635</v>
      </c>
      <c r="Q20" s="18">
        <v>10237005</v>
      </c>
      <c r="R20" s="24">
        <v>10386650</v>
      </c>
      <c r="S20" s="1">
        <v>11223060</v>
      </c>
      <c r="T20" s="19">
        <v>11887730</v>
      </c>
      <c r="U20" s="19">
        <v>11860115</v>
      </c>
      <c r="V20" s="18">
        <v>11898755</v>
      </c>
      <c r="W20" s="19">
        <v>8107020</v>
      </c>
      <c r="X20" s="78">
        <v>8785230</v>
      </c>
      <c r="Z20" s="138"/>
      <c r="AA20" s="126" t="s">
        <v>99</v>
      </c>
      <c r="AB20" s="79" t="s">
        <v>103</v>
      </c>
      <c r="AC20" s="25"/>
      <c r="AD20" s="22"/>
      <c r="AE20" s="22"/>
      <c r="AF20" s="22"/>
      <c r="AG20" s="22"/>
      <c r="AH20" s="22"/>
      <c r="AI20" s="22"/>
      <c r="AJ20" s="22"/>
      <c r="AK20" s="23"/>
      <c r="AL20" s="22"/>
      <c r="AM20" s="22"/>
      <c r="AN20" s="22"/>
      <c r="AO20" s="22"/>
      <c r="AP20" s="22"/>
      <c r="AQ20" s="25"/>
      <c r="AR20" s="52"/>
      <c r="AS20" s="18"/>
      <c r="AT20" s="19"/>
      <c r="AU20" s="18"/>
      <c r="AV20" s="19"/>
      <c r="AW20" s="78"/>
      <c r="AY20" s="123"/>
      <c r="AZ20" s="126" t="s">
        <v>99</v>
      </c>
      <c r="BA20" s="20" t="s">
        <v>103</v>
      </c>
      <c r="BB20" s="25">
        <v>141568285</v>
      </c>
      <c r="BC20" s="22">
        <v>144868050</v>
      </c>
      <c r="BD20" s="22">
        <v>146956605</v>
      </c>
      <c r="BE20" s="22">
        <v>142491830</v>
      </c>
      <c r="BF20" s="22">
        <v>144616160</v>
      </c>
      <c r="BG20" s="22">
        <v>138384295</v>
      </c>
      <c r="BH20" s="22">
        <v>145214160</v>
      </c>
      <c r="BI20" s="22">
        <v>147999970</v>
      </c>
      <c r="BJ20" s="23">
        <v>119930840</v>
      </c>
      <c r="BK20" s="22">
        <v>110544290</v>
      </c>
      <c r="BL20" s="22">
        <v>113383105</v>
      </c>
      <c r="BM20" s="22">
        <v>110115195</v>
      </c>
      <c r="BN20" s="22">
        <v>114821485</v>
      </c>
      <c r="BO20" s="22">
        <v>118499240</v>
      </c>
      <c r="BP20" s="25">
        <v>122599430</v>
      </c>
      <c r="BQ20" s="52">
        <v>123957325</v>
      </c>
      <c r="BR20" s="22">
        <v>123357685</v>
      </c>
      <c r="BS20" s="22">
        <v>116997435</v>
      </c>
      <c r="BT20" s="22">
        <v>111608085</v>
      </c>
      <c r="BU20" s="22">
        <v>94229580</v>
      </c>
      <c r="BV20" s="79">
        <v>96709630</v>
      </c>
    </row>
    <row r="21" spans="1:74" ht="12">
      <c r="A21" s="138"/>
      <c r="B21" s="125"/>
      <c r="C21" s="16" t="s">
        <v>105</v>
      </c>
      <c r="D21" s="24">
        <v>50481870</v>
      </c>
      <c r="E21" s="18">
        <v>51805125</v>
      </c>
      <c r="F21" s="18">
        <v>50418770</v>
      </c>
      <c r="G21" s="18">
        <v>49958590</v>
      </c>
      <c r="H21" s="18">
        <v>50758515</v>
      </c>
      <c r="I21" s="18">
        <v>25969505</v>
      </c>
      <c r="J21" s="18">
        <v>38801170</v>
      </c>
      <c r="K21" s="18">
        <v>45289620</v>
      </c>
      <c r="L21" s="19">
        <v>22581695</v>
      </c>
      <c r="M21" s="18">
        <v>14204340</v>
      </c>
      <c r="N21" s="18">
        <v>13951460</v>
      </c>
      <c r="O21" s="18">
        <v>13120035</v>
      </c>
      <c r="P21" s="18">
        <v>13042960</v>
      </c>
      <c r="Q21" s="18">
        <v>12549725</v>
      </c>
      <c r="R21" s="24">
        <v>13052805</v>
      </c>
      <c r="S21" s="1">
        <v>14452615</v>
      </c>
      <c r="T21" s="19">
        <v>15249365</v>
      </c>
      <c r="U21" s="19">
        <v>15219000</v>
      </c>
      <c r="V21" s="18">
        <v>13740900</v>
      </c>
      <c r="W21" s="19">
        <v>9237800</v>
      </c>
      <c r="X21" s="78">
        <v>10418590</v>
      </c>
      <c r="Z21" s="138"/>
      <c r="AA21" s="125"/>
      <c r="AB21" s="78" t="s">
        <v>105</v>
      </c>
      <c r="AC21" s="24"/>
      <c r="AD21" s="18"/>
      <c r="AE21" s="18"/>
      <c r="AF21" s="18"/>
      <c r="AG21" s="18"/>
      <c r="AH21" s="18"/>
      <c r="AI21" s="18"/>
      <c r="AJ21" s="18"/>
      <c r="AK21" s="19"/>
      <c r="AL21" s="18"/>
      <c r="AM21" s="18"/>
      <c r="AN21" s="18"/>
      <c r="AO21" s="18"/>
      <c r="AP21" s="18"/>
      <c r="AQ21" s="24"/>
      <c r="AR21" s="1"/>
      <c r="AS21" s="18"/>
      <c r="AT21" s="19"/>
      <c r="AU21" s="18"/>
      <c r="AV21" s="19"/>
      <c r="AW21" s="78"/>
      <c r="AY21" s="123"/>
      <c r="AZ21" s="125"/>
      <c r="BA21" s="16" t="s">
        <v>105</v>
      </c>
      <c r="BB21" s="24">
        <v>146494115</v>
      </c>
      <c r="BC21" s="18">
        <v>151552750</v>
      </c>
      <c r="BD21" s="18">
        <v>153625495</v>
      </c>
      <c r="BE21" s="18">
        <v>149591010</v>
      </c>
      <c r="BF21" s="18">
        <v>153092965</v>
      </c>
      <c r="BG21" s="18">
        <v>147270750</v>
      </c>
      <c r="BH21" s="18">
        <v>152212950</v>
      </c>
      <c r="BI21" s="18">
        <v>155664500</v>
      </c>
      <c r="BJ21" s="19">
        <v>125301505</v>
      </c>
      <c r="BK21" s="18">
        <v>116054305</v>
      </c>
      <c r="BL21" s="18">
        <v>117040055</v>
      </c>
      <c r="BM21" s="18">
        <v>113298035</v>
      </c>
      <c r="BN21" s="18">
        <v>116897580</v>
      </c>
      <c r="BO21" s="18">
        <v>121264660</v>
      </c>
      <c r="BP21" s="24">
        <v>125873375</v>
      </c>
      <c r="BQ21" s="1">
        <v>125992190</v>
      </c>
      <c r="BR21" s="18">
        <v>126555200</v>
      </c>
      <c r="BS21" s="18">
        <v>121270460</v>
      </c>
      <c r="BT21" s="18">
        <v>115617385</v>
      </c>
      <c r="BU21" s="18">
        <v>97229580</v>
      </c>
      <c r="BV21" s="78">
        <v>100337405</v>
      </c>
    </row>
    <row r="22" spans="1:74" ht="12">
      <c r="A22" s="138"/>
      <c r="B22" s="125"/>
      <c r="C22" s="26" t="s">
        <v>12</v>
      </c>
      <c r="D22" s="82">
        <v>98873200</v>
      </c>
      <c r="E22" s="83">
        <v>101376390</v>
      </c>
      <c r="F22" s="83">
        <v>98378620</v>
      </c>
      <c r="G22" s="83">
        <v>96283700</v>
      </c>
      <c r="H22" s="83">
        <v>97203220</v>
      </c>
      <c r="I22" s="83">
        <v>49100240</v>
      </c>
      <c r="J22" s="83">
        <v>74337775</v>
      </c>
      <c r="K22" s="83">
        <v>86750885</v>
      </c>
      <c r="L22" s="84">
        <v>42647785</v>
      </c>
      <c r="M22" s="83">
        <v>26462505</v>
      </c>
      <c r="N22" s="83">
        <v>25171310</v>
      </c>
      <c r="O22" s="83">
        <v>23846485</v>
      </c>
      <c r="P22" s="83">
        <v>23663595</v>
      </c>
      <c r="Q22" s="83">
        <v>22786730</v>
      </c>
      <c r="R22" s="82">
        <f aca="true" t="shared" si="14" ref="R22:X22">SUM(R20:R21)</f>
        <v>23439455</v>
      </c>
      <c r="S22" s="85">
        <f t="shared" si="14"/>
        <v>25675675</v>
      </c>
      <c r="T22" s="83">
        <f t="shared" si="14"/>
        <v>27137095</v>
      </c>
      <c r="U22" s="83">
        <f t="shared" si="14"/>
        <v>27079115</v>
      </c>
      <c r="V22" s="83">
        <f t="shared" si="14"/>
        <v>25639655</v>
      </c>
      <c r="W22" s="84">
        <f t="shared" si="14"/>
        <v>17344820</v>
      </c>
      <c r="X22" s="86">
        <f t="shared" si="14"/>
        <v>19203820</v>
      </c>
      <c r="Z22" s="138"/>
      <c r="AA22" s="125"/>
      <c r="AB22" s="26" t="s">
        <v>12</v>
      </c>
      <c r="AC22" s="82">
        <v>0</v>
      </c>
      <c r="AD22" s="83">
        <v>0</v>
      </c>
      <c r="AE22" s="83">
        <v>0</v>
      </c>
      <c r="AF22" s="83">
        <v>0</v>
      </c>
      <c r="AG22" s="83">
        <v>0</v>
      </c>
      <c r="AH22" s="83">
        <v>0</v>
      </c>
      <c r="AI22" s="83">
        <v>0</v>
      </c>
      <c r="AJ22" s="83">
        <v>0</v>
      </c>
      <c r="AK22" s="84">
        <v>0</v>
      </c>
      <c r="AL22" s="83">
        <v>0</v>
      </c>
      <c r="AM22" s="83"/>
      <c r="AN22" s="83"/>
      <c r="AO22" s="83"/>
      <c r="AP22" s="83"/>
      <c r="AQ22" s="82">
        <f aca="true" t="shared" si="15" ref="AQ22:AW22">SUM(AQ20:AQ21)</f>
        <v>0</v>
      </c>
      <c r="AR22" s="85">
        <f t="shared" si="15"/>
        <v>0</v>
      </c>
      <c r="AS22" s="83">
        <f t="shared" si="15"/>
        <v>0</v>
      </c>
      <c r="AT22" s="84">
        <f t="shared" si="15"/>
        <v>0</v>
      </c>
      <c r="AU22" s="83">
        <f t="shared" si="15"/>
        <v>0</v>
      </c>
      <c r="AV22" s="84">
        <f t="shared" si="15"/>
        <v>0</v>
      </c>
      <c r="AW22" s="86">
        <f t="shared" si="15"/>
        <v>0</v>
      </c>
      <c r="AY22" s="123"/>
      <c r="AZ22" s="125"/>
      <c r="BA22" s="26" t="s">
        <v>12</v>
      </c>
      <c r="BB22" s="82">
        <f aca="true" t="shared" si="16" ref="BB22:BV22">SUM(BB20:BB21)</f>
        <v>288062400</v>
      </c>
      <c r="BC22" s="83">
        <f t="shared" si="16"/>
        <v>296420800</v>
      </c>
      <c r="BD22" s="83">
        <f>SUM(BD20:BD21)</f>
        <v>300582100</v>
      </c>
      <c r="BE22" s="83">
        <f t="shared" si="16"/>
        <v>292082840</v>
      </c>
      <c r="BF22" s="83">
        <f t="shared" si="16"/>
        <v>297709125</v>
      </c>
      <c r="BG22" s="83">
        <f t="shared" si="16"/>
        <v>285655045</v>
      </c>
      <c r="BH22" s="83">
        <f t="shared" si="16"/>
        <v>297427110</v>
      </c>
      <c r="BI22" s="83">
        <f t="shared" si="16"/>
        <v>303664470</v>
      </c>
      <c r="BJ22" s="84">
        <f t="shared" si="16"/>
        <v>245232345</v>
      </c>
      <c r="BK22" s="83">
        <f t="shared" si="16"/>
        <v>226598595</v>
      </c>
      <c r="BL22" s="83">
        <f t="shared" si="16"/>
        <v>230423160</v>
      </c>
      <c r="BM22" s="83">
        <f>SUM(BM20:BM21)</f>
        <v>223413230</v>
      </c>
      <c r="BN22" s="83">
        <f t="shared" si="16"/>
        <v>231719065</v>
      </c>
      <c r="BO22" s="83">
        <f t="shared" si="16"/>
        <v>239763900</v>
      </c>
      <c r="BP22" s="82">
        <f t="shared" si="16"/>
        <v>248472805</v>
      </c>
      <c r="BQ22" s="85">
        <f t="shared" si="16"/>
        <v>249949515</v>
      </c>
      <c r="BR22" s="83">
        <f t="shared" si="16"/>
        <v>249912885</v>
      </c>
      <c r="BS22" s="83">
        <f t="shared" si="16"/>
        <v>238267895</v>
      </c>
      <c r="BT22" s="83">
        <f t="shared" si="16"/>
        <v>227225470</v>
      </c>
      <c r="BU22" s="83">
        <f t="shared" si="16"/>
        <v>191459160</v>
      </c>
      <c r="BV22" s="86">
        <f t="shared" si="16"/>
        <v>197047035</v>
      </c>
    </row>
    <row r="23" spans="1:74" ht="12">
      <c r="A23" s="138"/>
      <c r="B23" s="126" t="s">
        <v>12</v>
      </c>
      <c r="C23" s="16" t="s">
        <v>106</v>
      </c>
      <c r="D23" s="24">
        <v>82970771</v>
      </c>
      <c r="E23" s="18">
        <v>83254526</v>
      </c>
      <c r="F23" s="18">
        <v>81800696</v>
      </c>
      <c r="G23" s="18">
        <v>78995805</v>
      </c>
      <c r="H23" s="18">
        <v>78770813</v>
      </c>
      <c r="I23" s="18">
        <v>40552978</v>
      </c>
      <c r="J23" s="18">
        <v>59723035</v>
      </c>
      <c r="K23" s="18">
        <v>66599521</v>
      </c>
      <c r="L23" s="19">
        <v>44205466</v>
      </c>
      <c r="M23" s="18">
        <v>36314471</v>
      </c>
      <c r="N23" s="18">
        <v>35711072</v>
      </c>
      <c r="O23" s="18">
        <v>32780584</v>
      </c>
      <c r="P23" s="18">
        <v>33021587</v>
      </c>
      <c r="Q23" s="18">
        <v>33478991</v>
      </c>
      <c r="R23" s="24">
        <f aca="true" t="shared" si="17" ref="R23:X23">SUM(R3,R10,R13,R20)</f>
        <v>35485762</v>
      </c>
      <c r="S23" s="1">
        <f t="shared" si="17"/>
        <v>37421286</v>
      </c>
      <c r="T23" s="18">
        <f t="shared" si="17"/>
        <v>40107002</v>
      </c>
      <c r="U23" s="18">
        <f t="shared" si="17"/>
        <v>41694765</v>
      </c>
      <c r="V23" s="18">
        <f t="shared" si="17"/>
        <v>42322296</v>
      </c>
      <c r="W23" s="19">
        <f t="shared" si="17"/>
        <v>33123387</v>
      </c>
      <c r="X23" s="78">
        <f t="shared" si="17"/>
        <v>37439973</v>
      </c>
      <c r="Z23" s="138"/>
      <c r="AA23" s="126" t="s">
        <v>12</v>
      </c>
      <c r="AB23" s="20" t="s">
        <v>106</v>
      </c>
      <c r="AC23" s="25">
        <v>44059441</v>
      </c>
      <c r="AD23" s="22">
        <v>40939484</v>
      </c>
      <c r="AE23" s="22">
        <v>43679743</v>
      </c>
      <c r="AF23" s="22">
        <v>39383490</v>
      </c>
      <c r="AG23" s="22">
        <v>44276841</v>
      </c>
      <c r="AH23" s="22">
        <f>SUM(AH3,AH10,AH13,AH20)</f>
        <v>43351010</v>
      </c>
      <c r="AI23" s="22">
        <v>45899209</v>
      </c>
      <c r="AJ23" s="22">
        <v>44186887</v>
      </c>
      <c r="AK23" s="23">
        <v>45241871</v>
      </c>
      <c r="AL23" s="22">
        <v>43975281</v>
      </c>
      <c r="AM23" s="22">
        <v>45379584</v>
      </c>
      <c r="AN23" s="22">
        <v>41992638</v>
      </c>
      <c r="AO23" s="22">
        <v>42656465</v>
      </c>
      <c r="AP23" s="22">
        <v>44342850</v>
      </c>
      <c r="AQ23" s="25">
        <f aca="true" t="shared" si="18" ref="AQ23:AW23">SUM(AQ3,AQ10,AQ13,AQ20)</f>
        <v>46055328</v>
      </c>
      <c r="AR23" s="52">
        <f t="shared" si="18"/>
        <v>44506794</v>
      </c>
      <c r="AS23" s="18">
        <f t="shared" si="18"/>
        <v>44663145</v>
      </c>
      <c r="AT23" s="19">
        <f t="shared" si="18"/>
        <v>45388860</v>
      </c>
      <c r="AU23" s="18">
        <f t="shared" si="18"/>
        <v>46818752</v>
      </c>
      <c r="AV23" s="19">
        <f t="shared" si="18"/>
        <v>40550035</v>
      </c>
      <c r="AW23" s="78">
        <f t="shared" si="18"/>
        <v>43209823</v>
      </c>
      <c r="AY23" s="123"/>
      <c r="AZ23" s="126" t="s">
        <v>107</v>
      </c>
      <c r="BA23" s="20" t="s">
        <v>106</v>
      </c>
      <c r="BB23" s="25"/>
      <c r="BC23" s="22"/>
      <c r="BD23" s="22"/>
      <c r="BE23" s="22"/>
      <c r="BF23" s="22"/>
      <c r="BG23" s="22"/>
      <c r="BH23" s="22"/>
      <c r="BI23" s="22"/>
      <c r="BJ23" s="23"/>
      <c r="BK23" s="22"/>
      <c r="BL23" s="22"/>
      <c r="BM23" s="22"/>
      <c r="BN23" s="22"/>
      <c r="BO23" s="22"/>
      <c r="BP23" s="25"/>
      <c r="BQ23" s="52"/>
      <c r="BR23" s="22"/>
      <c r="BS23" s="22"/>
      <c r="BT23" s="22"/>
      <c r="BU23" s="22"/>
      <c r="BV23" s="79"/>
    </row>
    <row r="24" spans="1:74" s="77" customFormat="1" ht="12">
      <c r="A24" s="138"/>
      <c r="B24" s="125"/>
      <c r="C24" s="75" t="s">
        <v>97</v>
      </c>
      <c r="D24" s="31">
        <v>-2598304</v>
      </c>
      <c r="E24" s="32">
        <v>-2615788</v>
      </c>
      <c r="F24" s="32">
        <v>-2821239</v>
      </c>
      <c r="G24" s="32">
        <v>-2241627</v>
      </c>
      <c r="H24" s="32">
        <v>-2086339</v>
      </c>
      <c r="I24" s="32">
        <v>-884703</v>
      </c>
      <c r="J24" s="32">
        <v>-1440861</v>
      </c>
      <c r="K24" s="32">
        <v>-1529300</v>
      </c>
      <c r="L24" s="33">
        <v>-1810704</v>
      </c>
      <c r="M24" s="32">
        <v>-1639907</v>
      </c>
      <c r="N24" s="32">
        <v>0</v>
      </c>
      <c r="O24" s="32">
        <v>0</v>
      </c>
      <c r="P24" s="32">
        <v>0</v>
      </c>
      <c r="Q24" s="32">
        <v>0</v>
      </c>
      <c r="R24" s="31">
        <f aca="true" t="shared" si="19" ref="R24:X24">SUM(R4,R14)</f>
        <v>0</v>
      </c>
      <c r="S24" s="76">
        <f t="shared" si="19"/>
        <v>0</v>
      </c>
      <c r="T24" s="32">
        <f t="shared" si="19"/>
        <v>0</v>
      </c>
      <c r="U24" s="32">
        <f t="shared" si="19"/>
        <v>0</v>
      </c>
      <c r="V24" s="32">
        <f t="shared" si="19"/>
        <v>0</v>
      </c>
      <c r="W24" s="33">
        <f t="shared" si="19"/>
        <v>0</v>
      </c>
      <c r="X24" s="75">
        <f t="shared" si="19"/>
        <v>0</v>
      </c>
      <c r="Z24" s="138"/>
      <c r="AA24" s="125"/>
      <c r="AB24" s="75" t="s">
        <v>97</v>
      </c>
      <c r="AC24" s="31">
        <v>0</v>
      </c>
      <c r="AD24" s="32">
        <v>0</v>
      </c>
      <c r="AE24" s="32">
        <v>0</v>
      </c>
      <c r="AF24" s="32">
        <v>0</v>
      </c>
      <c r="AG24" s="32">
        <v>0</v>
      </c>
      <c r="AH24" s="32">
        <f>SUM(AH4,AH14)</f>
        <v>0</v>
      </c>
      <c r="AI24" s="32">
        <v>0</v>
      </c>
      <c r="AJ24" s="32">
        <v>0</v>
      </c>
      <c r="AK24" s="33">
        <v>0</v>
      </c>
      <c r="AL24" s="32">
        <v>0</v>
      </c>
      <c r="AM24" s="32">
        <v>0</v>
      </c>
      <c r="AN24" s="32">
        <v>0</v>
      </c>
      <c r="AO24" s="32">
        <v>0</v>
      </c>
      <c r="AP24" s="32">
        <v>0</v>
      </c>
      <c r="AQ24" s="31">
        <f aca="true" t="shared" si="20" ref="AQ24:AW24">SUM(AQ4,AQ14)</f>
        <v>0</v>
      </c>
      <c r="AR24" s="76">
        <f t="shared" si="20"/>
        <v>0</v>
      </c>
      <c r="AS24" s="32">
        <f t="shared" si="20"/>
        <v>0</v>
      </c>
      <c r="AT24" s="33">
        <f t="shared" si="20"/>
        <v>0</v>
      </c>
      <c r="AU24" s="32">
        <f t="shared" si="20"/>
        <v>0</v>
      </c>
      <c r="AV24" s="33">
        <f t="shared" si="20"/>
        <v>0</v>
      </c>
      <c r="AW24" s="75">
        <f t="shared" si="20"/>
        <v>0</v>
      </c>
      <c r="AY24" s="123"/>
      <c r="AZ24" s="125"/>
      <c r="BA24" s="16" t="s">
        <v>108</v>
      </c>
      <c r="BB24" s="24"/>
      <c r="BC24" s="18"/>
      <c r="BD24" s="18"/>
      <c r="BE24" s="18"/>
      <c r="BF24" s="18"/>
      <c r="BG24" s="18"/>
      <c r="BH24" s="18"/>
      <c r="BI24" s="18"/>
      <c r="BJ24" s="19"/>
      <c r="BK24" s="18"/>
      <c r="BL24" s="18"/>
      <c r="BM24" s="18"/>
      <c r="BN24" s="18"/>
      <c r="BO24" s="18"/>
      <c r="BP24" s="24"/>
      <c r="BQ24" s="1"/>
      <c r="BR24" s="18"/>
      <c r="BS24" s="18"/>
      <c r="BT24" s="18"/>
      <c r="BU24" s="18"/>
      <c r="BV24" s="78"/>
    </row>
    <row r="25" spans="1:74" ht="12">
      <c r="A25" s="138"/>
      <c r="B25" s="125"/>
      <c r="C25" s="16" t="s">
        <v>108</v>
      </c>
      <c r="D25" s="24">
        <v>88494340</v>
      </c>
      <c r="E25" s="18">
        <v>90846403</v>
      </c>
      <c r="F25" s="18">
        <v>87844762</v>
      </c>
      <c r="G25" s="18">
        <v>89698043</v>
      </c>
      <c r="H25" s="18">
        <v>92231646</v>
      </c>
      <c r="I25" s="18">
        <v>51149190</v>
      </c>
      <c r="J25" s="18">
        <v>75796619</v>
      </c>
      <c r="K25" s="18">
        <v>81171291</v>
      </c>
      <c r="L25" s="19">
        <v>55842843</v>
      </c>
      <c r="M25" s="18">
        <v>46462958</v>
      </c>
      <c r="N25" s="18">
        <v>48929305</v>
      </c>
      <c r="O25" s="18">
        <v>46857949</v>
      </c>
      <c r="P25" s="18">
        <v>45579708</v>
      </c>
      <c r="Q25" s="18">
        <v>45280003</v>
      </c>
      <c r="R25" s="24">
        <f aca="true" t="shared" si="21" ref="R25:X25">SUM(R5,R11,R15,R21)</f>
        <v>50174865</v>
      </c>
      <c r="S25" s="1">
        <f t="shared" si="21"/>
        <v>53760482</v>
      </c>
      <c r="T25" s="18">
        <f t="shared" si="21"/>
        <v>55392007</v>
      </c>
      <c r="U25" s="18">
        <f t="shared" si="21"/>
        <v>54498873</v>
      </c>
      <c r="V25" s="18">
        <f t="shared" si="21"/>
        <v>52863221</v>
      </c>
      <c r="W25" s="19">
        <f t="shared" si="21"/>
        <v>43903623</v>
      </c>
      <c r="X25" s="78">
        <f t="shared" si="21"/>
        <v>48092520</v>
      </c>
      <c r="Z25" s="138"/>
      <c r="AA25" s="125"/>
      <c r="AB25" s="16" t="s">
        <v>108</v>
      </c>
      <c r="AC25" s="24">
        <v>126178553</v>
      </c>
      <c r="AD25" s="18">
        <v>127348870</v>
      </c>
      <c r="AE25" s="18">
        <v>127969909</v>
      </c>
      <c r="AF25" s="18">
        <v>120146509</v>
      </c>
      <c r="AG25" s="18">
        <v>129410994</v>
      </c>
      <c r="AH25" s="18">
        <f>SUM(AH5,AH11,AH15,AH21)</f>
        <v>132844707</v>
      </c>
      <c r="AI25" s="18">
        <v>131911063</v>
      </c>
      <c r="AJ25" s="18">
        <v>129149732</v>
      </c>
      <c r="AK25" s="19">
        <v>118818180</v>
      </c>
      <c r="AL25" s="18">
        <v>120765688</v>
      </c>
      <c r="AM25" s="18">
        <v>123662973</v>
      </c>
      <c r="AN25" s="18">
        <v>116712208</v>
      </c>
      <c r="AO25" s="18">
        <v>116272329</v>
      </c>
      <c r="AP25" s="18">
        <v>125216602</v>
      </c>
      <c r="AQ25" s="24">
        <f aca="true" t="shared" si="22" ref="AQ25:AW25">SUM(AQ5,AQ11,AQ15,AQ21)</f>
        <v>123198468</v>
      </c>
      <c r="AR25" s="1">
        <f t="shared" si="22"/>
        <v>121208488</v>
      </c>
      <c r="AS25" s="18">
        <f t="shared" si="22"/>
        <v>122301031</v>
      </c>
      <c r="AT25" s="19">
        <f t="shared" si="22"/>
        <v>123813193</v>
      </c>
      <c r="AU25" s="18">
        <f t="shared" si="22"/>
        <v>118323812</v>
      </c>
      <c r="AV25" s="19">
        <f t="shared" si="22"/>
        <v>104353284</v>
      </c>
      <c r="AW25" s="78">
        <f t="shared" si="22"/>
        <v>112046471</v>
      </c>
      <c r="AY25" s="123"/>
      <c r="AZ25" s="125"/>
      <c r="BA25" s="26" t="s">
        <v>12</v>
      </c>
      <c r="BB25" s="82">
        <f aca="true" t="shared" si="23" ref="BB25:BO25">SUM(BB23:BB24)</f>
        <v>0</v>
      </c>
      <c r="BC25" s="83">
        <f t="shared" si="23"/>
        <v>0</v>
      </c>
      <c r="BD25" s="83">
        <f t="shared" si="23"/>
        <v>0</v>
      </c>
      <c r="BE25" s="83">
        <f t="shared" si="23"/>
        <v>0</v>
      </c>
      <c r="BF25" s="83">
        <f t="shared" si="23"/>
        <v>0</v>
      </c>
      <c r="BG25" s="83">
        <f t="shared" si="23"/>
        <v>0</v>
      </c>
      <c r="BH25" s="83">
        <f t="shared" si="23"/>
        <v>0</v>
      </c>
      <c r="BI25" s="83">
        <f t="shared" si="23"/>
        <v>0</v>
      </c>
      <c r="BJ25" s="84">
        <f t="shared" si="23"/>
        <v>0</v>
      </c>
      <c r="BK25" s="83">
        <f t="shared" si="23"/>
        <v>0</v>
      </c>
      <c r="BL25" s="83">
        <f t="shared" si="23"/>
        <v>0</v>
      </c>
      <c r="BM25" s="83">
        <f t="shared" si="23"/>
        <v>0</v>
      </c>
      <c r="BN25" s="83">
        <f t="shared" si="23"/>
        <v>0</v>
      </c>
      <c r="BO25" s="83">
        <f t="shared" si="23"/>
        <v>0</v>
      </c>
      <c r="BP25" s="82">
        <f>SUM(BP23:BP24)</f>
        <v>0</v>
      </c>
      <c r="BQ25" s="85">
        <f>SUM(BQ23:BQ24)</f>
        <v>0</v>
      </c>
      <c r="BR25" s="83"/>
      <c r="BS25" s="83"/>
      <c r="BT25" s="83"/>
      <c r="BU25" s="83"/>
      <c r="BV25" s="86"/>
    </row>
    <row r="26" spans="1:74" s="77" customFormat="1" ht="12">
      <c r="A26" s="138"/>
      <c r="B26" s="125"/>
      <c r="C26" s="75" t="s">
        <v>97</v>
      </c>
      <c r="D26" s="31">
        <v>-8312153</v>
      </c>
      <c r="E26" s="32">
        <v>-8585828</v>
      </c>
      <c r="F26" s="32">
        <v>-8712981</v>
      </c>
      <c r="G26" s="32">
        <v>-9204600</v>
      </c>
      <c r="H26" s="32">
        <v>-8985044</v>
      </c>
      <c r="I26" s="32">
        <v>-4503519</v>
      </c>
      <c r="J26" s="32">
        <v>-6109035</v>
      </c>
      <c r="K26" s="32">
        <v>-4985131</v>
      </c>
      <c r="L26" s="33">
        <v>-5567029</v>
      </c>
      <c r="M26" s="32">
        <v>-5581410</v>
      </c>
      <c r="N26" s="32">
        <v>-3536619</v>
      </c>
      <c r="O26" s="32">
        <v>-2250906</v>
      </c>
      <c r="P26" s="32">
        <v>-1198476</v>
      </c>
      <c r="Q26" s="32">
        <v>-454005</v>
      </c>
      <c r="R26" s="31">
        <f aca="true" t="shared" si="24" ref="R26:X26">SUM(R6,R16)</f>
        <v>-381501</v>
      </c>
      <c r="S26" s="76">
        <f t="shared" si="24"/>
        <v>-397308</v>
      </c>
      <c r="T26" s="32">
        <f t="shared" si="24"/>
        <v>531336</v>
      </c>
      <c r="U26" s="32">
        <f t="shared" si="24"/>
        <v>-449441</v>
      </c>
      <c r="V26" s="32">
        <f t="shared" si="24"/>
        <v>-297815</v>
      </c>
      <c r="W26" s="33">
        <f t="shared" si="24"/>
        <v>-127786</v>
      </c>
      <c r="X26" s="75">
        <f t="shared" si="24"/>
        <v>-149533</v>
      </c>
      <c r="Z26" s="138"/>
      <c r="AA26" s="125"/>
      <c r="AB26" s="75" t="s">
        <v>97</v>
      </c>
      <c r="AC26" s="31">
        <v>0</v>
      </c>
      <c r="AD26" s="32">
        <v>0</v>
      </c>
      <c r="AE26" s="32">
        <v>0</v>
      </c>
      <c r="AF26" s="32">
        <v>0</v>
      </c>
      <c r="AG26" s="32">
        <v>0</v>
      </c>
      <c r="AH26" s="32">
        <f>SUM(AH6,AH16)</f>
        <v>0</v>
      </c>
      <c r="AI26" s="32">
        <v>0</v>
      </c>
      <c r="AJ26" s="32">
        <v>0</v>
      </c>
      <c r="AK26" s="33">
        <v>0</v>
      </c>
      <c r="AL26" s="32">
        <v>0</v>
      </c>
      <c r="AM26" s="32">
        <v>0</v>
      </c>
      <c r="AN26" s="32">
        <v>0</v>
      </c>
      <c r="AO26" s="32">
        <v>0</v>
      </c>
      <c r="AP26" s="32">
        <v>0</v>
      </c>
      <c r="AQ26" s="31">
        <f aca="true" t="shared" si="25" ref="AQ26:AW26">SUM(AQ6,AQ16)</f>
        <v>0</v>
      </c>
      <c r="AR26" s="76">
        <f t="shared" si="25"/>
        <v>0</v>
      </c>
      <c r="AS26" s="32">
        <f t="shared" si="25"/>
        <v>0</v>
      </c>
      <c r="AT26" s="33">
        <f t="shared" si="25"/>
        <v>0</v>
      </c>
      <c r="AU26" s="32">
        <f t="shared" si="25"/>
        <v>0</v>
      </c>
      <c r="AV26" s="33">
        <f t="shared" si="25"/>
        <v>0</v>
      </c>
      <c r="AW26" s="75">
        <f t="shared" si="25"/>
        <v>0</v>
      </c>
      <c r="AY26" s="123"/>
      <c r="AZ26" s="126" t="s">
        <v>12</v>
      </c>
      <c r="BA26" s="20" t="s">
        <v>106</v>
      </c>
      <c r="BB26" s="25">
        <v>520626603</v>
      </c>
      <c r="BC26" s="22">
        <v>527601262</v>
      </c>
      <c r="BD26" s="22">
        <v>546870097</v>
      </c>
      <c r="BE26" s="22">
        <v>533167734</v>
      </c>
      <c r="BF26" s="22">
        <v>546478858</v>
      </c>
      <c r="BG26" s="22">
        <v>535257656</v>
      </c>
      <c r="BH26" s="22">
        <f>SUM(BH3,BH10,BH13,BH20,BH23)</f>
        <v>543666219</v>
      </c>
      <c r="BI26" s="22">
        <f>SUM(BI3,BI10,BI13,BI20,BI23)</f>
        <v>542776454</v>
      </c>
      <c r="BJ26" s="22">
        <f>SUM(BJ3,BJ10,BJ13,BJ20,BJ23)</f>
        <v>505413989</v>
      </c>
      <c r="BK26" s="22">
        <v>485680784</v>
      </c>
      <c r="BL26" s="22">
        <v>502883484</v>
      </c>
      <c r="BM26" s="22">
        <v>479855781</v>
      </c>
      <c r="BN26" s="22">
        <v>511123285</v>
      </c>
      <c r="BO26" s="22">
        <f aca="true" t="shared" si="26" ref="BO26:BV26">SUM(BO3,BO10,BO13,BO20,BO23)</f>
        <v>563256345</v>
      </c>
      <c r="BP26" s="25">
        <f t="shared" si="26"/>
        <v>588565599</v>
      </c>
      <c r="BQ26" s="52">
        <f t="shared" si="26"/>
        <v>602496528</v>
      </c>
      <c r="BR26" s="22">
        <f t="shared" si="26"/>
        <v>628442402</v>
      </c>
      <c r="BS26" s="22">
        <f t="shared" si="26"/>
        <v>643386059</v>
      </c>
      <c r="BT26" s="22">
        <f t="shared" si="26"/>
        <v>629694377</v>
      </c>
      <c r="BU26" s="22">
        <f t="shared" si="26"/>
        <v>506513144</v>
      </c>
      <c r="BV26" s="79">
        <f t="shared" si="26"/>
        <v>551022522</v>
      </c>
    </row>
    <row r="27" spans="1:74" ht="12">
      <c r="A27" s="138"/>
      <c r="B27" s="125"/>
      <c r="C27" s="20" t="s">
        <v>12</v>
      </c>
      <c r="D27" s="25">
        <v>171465111</v>
      </c>
      <c r="E27" s="22">
        <v>174100929</v>
      </c>
      <c r="F27" s="22">
        <v>169645458</v>
      </c>
      <c r="G27" s="22">
        <v>168693848</v>
      </c>
      <c r="H27" s="22">
        <v>171002459</v>
      </c>
      <c r="I27" s="22">
        <v>91702168</v>
      </c>
      <c r="J27" s="22">
        <v>135519654</v>
      </c>
      <c r="K27" s="22">
        <v>147770812</v>
      </c>
      <c r="L27" s="23">
        <v>100048309</v>
      </c>
      <c r="M27" s="22">
        <v>82777429</v>
      </c>
      <c r="N27" s="22">
        <v>84640377</v>
      </c>
      <c r="O27" s="22">
        <v>79638533</v>
      </c>
      <c r="P27" s="22">
        <v>78601295</v>
      </c>
      <c r="Q27" s="22">
        <v>78758994</v>
      </c>
      <c r="R27" s="25">
        <f aca="true" t="shared" si="27" ref="R27:X28">SUM(R23,R25)</f>
        <v>85660627</v>
      </c>
      <c r="S27" s="52">
        <f t="shared" si="27"/>
        <v>91181768</v>
      </c>
      <c r="T27" s="22">
        <f t="shared" si="27"/>
        <v>95499009</v>
      </c>
      <c r="U27" s="23">
        <f t="shared" si="27"/>
        <v>96193638</v>
      </c>
      <c r="V27" s="22">
        <f t="shared" si="27"/>
        <v>95185517</v>
      </c>
      <c r="W27" s="23">
        <f t="shared" si="27"/>
        <v>77027010</v>
      </c>
      <c r="X27" s="79">
        <f t="shared" si="27"/>
        <v>85532493</v>
      </c>
      <c r="Z27" s="138"/>
      <c r="AA27" s="125"/>
      <c r="AB27" s="20" t="s">
        <v>12</v>
      </c>
      <c r="AC27" s="25">
        <v>170237994</v>
      </c>
      <c r="AD27" s="22">
        <v>168288354</v>
      </c>
      <c r="AE27" s="22">
        <v>171649652</v>
      </c>
      <c r="AF27" s="22">
        <v>159529999</v>
      </c>
      <c r="AG27" s="22">
        <v>173687835</v>
      </c>
      <c r="AH27" s="22">
        <f>SUM(AH23,AH25)</f>
        <v>176195717</v>
      </c>
      <c r="AI27" s="22">
        <v>177810272</v>
      </c>
      <c r="AJ27" s="22">
        <v>173336619</v>
      </c>
      <c r="AK27" s="23">
        <v>164060051</v>
      </c>
      <c r="AL27" s="22">
        <v>164740969</v>
      </c>
      <c r="AM27" s="22">
        <v>169042557</v>
      </c>
      <c r="AN27" s="22">
        <v>158704846</v>
      </c>
      <c r="AO27" s="22">
        <v>158928794</v>
      </c>
      <c r="AP27" s="22">
        <v>169559452</v>
      </c>
      <c r="AQ27" s="25">
        <f aca="true" t="shared" si="28" ref="AQ27:AW28">SUM(AQ23,AQ25)</f>
        <v>169253796</v>
      </c>
      <c r="AR27" s="52">
        <f t="shared" si="28"/>
        <v>165715282</v>
      </c>
      <c r="AS27" s="22">
        <f t="shared" si="28"/>
        <v>166964176</v>
      </c>
      <c r="AT27" s="23">
        <f t="shared" si="28"/>
        <v>169202053</v>
      </c>
      <c r="AU27" s="22">
        <f t="shared" si="28"/>
        <v>165142564</v>
      </c>
      <c r="AV27" s="23">
        <f t="shared" si="28"/>
        <v>144903319</v>
      </c>
      <c r="AW27" s="79">
        <f t="shared" si="28"/>
        <v>155256294</v>
      </c>
      <c r="AY27" s="123"/>
      <c r="AZ27" s="125"/>
      <c r="BA27" s="75" t="s">
        <v>97</v>
      </c>
      <c r="BB27" s="31">
        <v>-6245729</v>
      </c>
      <c r="BC27" s="32">
        <v>-5782649</v>
      </c>
      <c r="BD27" s="32">
        <v>-5548301</v>
      </c>
      <c r="BE27" s="32">
        <v>-5065986</v>
      </c>
      <c r="BF27" s="32">
        <v>-4484462</v>
      </c>
      <c r="BG27" s="32">
        <v>-4682101</v>
      </c>
      <c r="BH27" s="32">
        <f>SUM(BH4,BH14)</f>
        <v>-4944601</v>
      </c>
      <c r="BI27" s="32">
        <f>SUM(BI4,BI14)</f>
        <v>-4925490</v>
      </c>
      <c r="BJ27" s="32">
        <f>SUM(BJ4,BJ14)</f>
        <v>-5228823</v>
      </c>
      <c r="BK27" s="32">
        <v>-4840990</v>
      </c>
      <c r="BL27" s="32">
        <v>-972188</v>
      </c>
      <c r="BM27" s="32">
        <v>-655943</v>
      </c>
      <c r="BN27" s="32">
        <v>-2305559</v>
      </c>
      <c r="BO27" s="32">
        <f>SUM(BO4,BO14)</f>
        <v>-2326326</v>
      </c>
      <c r="BP27" s="31">
        <f>SUM(BP4,BP14)</f>
        <v>-2410918</v>
      </c>
      <c r="BQ27" s="76">
        <f>SUM(BQ4,BQ14)</f>
        <v>-2861468</v>
      </c>
      <c r="BR27" s="32">
        <f>SUM(BR4,BR14)</f>
        <v>-3774341</v>
      </c>
      <c r="BS27" s="32">
        <v>-5253069</v>
      </c>
      <c r="BT27" s="32">
        <f>SUM(BT4,BT14)</f>
        <v>-3726975</v>
      </c>
      <c r="BU27" s="32">
        <f>SUM(BU4,BU14)</f>
        <v>-4909992</v>
      </c>
      <c r="BV27" s="75">
        <f>SUM(BV4,BV14)</f>
        <v>-4782098</v>
      </c>
    </row>
    <row r="28" spans="1:74" s="77" customFormat="1" ht="12">
      <c r="A28" s="138"/>
      <c r="B28" s="125"/>
      <c r="C28" s="75" t="s">
        <v>97</v>
      </c>
      <c r="D28" s="31">
        <v>-10910457</v>
      </c>
      <c r="E28" s="32">
        <v>-11201616</v>
      </c>
      <c r="F28" s="32">
        <v>-11534220</v>
      </c>
      <c r="G28" s="32">
        <v>-11446227</v>
      </c>
      <c r="H28" s="32">
        <v>-11071383</v>
      </c>
      <c r="I28" s="32">
        <v>-5388222</v>
      </c>
      <c r="J28" s="32">
        <v>-7549896</v>
      </c>
      <c r="K28" s="32">
        <v>-6514431</v>
      </c>
      <c r="L28" s="33">
        <v>-7377832.378227528</v>
      </c>
      <c r="M28" s="32">
        <v>-7221317</v>
      </c>
      <c r="N28" s="32">
        <v>-3536619</v>
      </c>
      <c r="O28" s="32">
        <v>-2250906</v>
      </c>
      <c r="P28" s="32">
        <v>-1198476</v>
      </c>
      <c r="Q28" s="32">
        <v>-454005</v>
      </c>
      <c r="R28" s="31">
        <f t="shared" si="27"/>
        <v>-381501</v>
      </c>
      <c r="S28" s="76">
        <f t="shared" si="27"/>
        <v>-397308</v>
      </c>
      <c r="T28" s="32">
        <f t="shared" si="27"/>
        <v>531336</v>
      </c>
      <c r="U28" s="33">
        <f t="shared" si="27"/>
        <v>-449441</v>
      </c>
      <c r="V28" s="32">
        <f t="shared" si="27"/>
        <v>-297815</v>
      </c>
      <c r="W28" s="33">
        <f t="shared" si="27"/>
        <v>-127786</v>
      </c>
      <c r="X28" s="75">
        <f t="shared" si="27"/>
        <v>-149533</v>
      </c>
      <c r="Z28" s="138"/>
      <c r="AA28" s="125"/>
      <c r="AB28" s="75" t="s">
        <v>97</v>
      </c>
      <c r="AC28" s="31">
        <v>0</v>
      </c>
      <c r="AD28" s="32">
        <v>0</v>
      </c>
      <c r="AE28" s="32">
        <v>0</v>
      </c>
      <c r="AF28" s="32">
        <v>0</v>
      </c>
      <c r="AG28" s="32">
        <v>0</v>
      </c>
      <c r="AH28" s="32">
        <f>SUM(AH24,AH26)</f>
        <v>0</v>
      </c>
      <c r="AI28" s="32">
        <v>0</v>
      </c>
      <c r="AJ28" s="32">
        <v>0</v>
      </c>
      <c r="AK28" s="33">
        <v>0</v>
      </c>
      <c r="AL28" s="32">
        <v>0</v>
      </c>
      <c r="AM28" s="18">
        <v>0</v>
      </c>
      <c r="AN28" s="18">
        <v>0</v>
      </c>
      <c r="AO28" s="18">
        <v>0</v>
      </c>
      <c r="AP28" s="18">
        <v>0</v>
      </c>
      <c r="AQ28" s="24">
        <f t="shared" si="28"/>
        <v>0</v>
      </c>
      <c r="AR28" s="1">
        <f t="shared" si="28"/>
        <v>0</v>
      </c>
      <c r="AS28" s="32">
        <f t="shared" si="28"/>
        <v>0</v>
      </c>
      <c r="AT28" s="33">
        <f t="shared" si="28"/>
        <v>0</v>
      </c>
      <c r="AU28" s="32">
        <f t="shared" si="28"/>
        <v>0</v>
      </c>
      <c r="AV28" s="33">
        <f t="shared" si="28"/>
        <v>0</v>
      </c>
      <c r="AW28" s="75">
        <f t="shared" si="28"/>
        <v>0</v>
      </c>
      <c r="AY28" s="123"/>
      <c r="AZ28" s="125"/>
      <c r="BA28" s="16" t="s">
        <v>108</v>
      </c>
      <c r="BB28" s="24">
        <v>926779256</v>
      </c>
      <c r="BC28" s="18">
        <v>949030957</v>
      </c>
      <c r="BD28" s="18">
        <v>939592307</v>
      </c>
      <c r="BE28" s="18">
        <v>930184145</v>
      </c>
      <c r="BF28" s="18">
        <v>967600186</v>
      </c>
      <c r="BG28" s="18">
        <v>976580356</v>
      </c>
      <c r="BH28" s="18">
        <f>SUM(BH5,BH11,BH15,BH21,BH24)</f>
        <v>997542833</v>
      </c>
      <c r="BI28" s="18">
        <f>SUM(BI5,BI11,BI15,BI21,BI24)</f>
        <v>957465216</v>
      </c>
      <c r="BJ28" s="18">
        <f>SUM(BJ5,BJ11,BJ15,BJ21,BJ24)</f>
        <v>900074421</v>
      </c>
      <c r="BK28" s="18">
        <v>899883060</v>
      </c>
      <c r="BL28" s="18">
        <v>937554788</v>
      </c>
      <c r="BM28" s="18">
        <v>907027968</v>
      </c>
      <c r="BN28" s="18">
        <v>918216602</v>
      </c>
      <c r="BO28" s="18">
        <f aca="true" t="shared" si="29" ref="BO28:BV28">SUM(BO5,BO11,BO15,BO21,BO24)</f>
        <v>1015596072</v>
      </c>
      <c r="BP28" s="24">
        <f t="shared" si="29"/>
        <v>1033510628</v>
      </c>
      <c r="BQ28" s="1">
        <f t="shared" si="29"/>
        <v>1040294492</v>
      </c>
      <c r="BR28" s="18">
        <f t="shared" si="29"/>
        <v>1052404253</v>
      </c>
      <c r="BS28" s="18">
        <f t="shared" si="29"/>
        <v>1051174982</v>
      </c>
      <c r="BT28" s="18">
        <f t="shared" si="29"/>
        <v>1032557089</v>
      </c>
      <c r="BU28" s="18">
        <f t="shared" si="29"/>
        <v>880521135</v>
      </c>
      <c r="BV28" s="78">
        <f t="shared" si="29"/>
        <v>952517623</v>
      </c>
    </row>
    <row r="29" spans="1:74" ht="12.75" thickBot="1">
      <c r="A29" s="140"/>
      <c r="B29" s="127"/>
      <c r="C29" s="35"/>
      <c r="D29" s="39">
        <f aca="true" t="shared" si="30" ref="D29:X29">D27/$D27*100</f>
        <v>100</v>
      </c>
      <c r="E29" s="39">
        <f t="shared" si="30"/>
        <v>101.53723284266268</v>
      </c>
      <c r="F29" s="39">
        <f t="shared" si="30"/>
        <v>98.93876195023721</v>
      </c>
      <c r="G29" s="39">
        <f t="shared" si="30"/>
        <v>98.38377441111037</v>
      </c>
      <c r="H29" s="39">
        <f>H27/$D27*100</f>
        <v>99.73017717872646</v>
      </c>
      <c r="I29" s="39">
        <f t="shared" si="30"/>
        <v>53.48153187851725</v>
      </c>
      <c r="J29" s="39">
        <f>J27/$D27*100</f>
        <v>79.03628511341878</v>
      </c>
      <c r="K29" s="39">
        <f t="shared" si="30"/>
        <v>86.18127101087055</v>
      </c>
      <c r="L29" s="39">
        <f t="shared" si="30"/>
        <v>58.34907662352372</v>
      </c>
      <c r="M29" s="39">
        <f t="shared" si="30"/>
        <v>48.27654355876514</v>
      </c>
      <c r="N29" s="39">
        <f t="shared" si="30"/>
        <v>49.36303164321283</v>
      </c>
      <c r="O29" s="39">
        <f t="shared" si="30"/>
        <v>46.445911086833284</v>
      </c>
      <c r="P29" s="39">
        <f t="shared" si="30"/>
        <v>45.84098452541753</v>
      </c>
      <c r="Q29" s="39">
        <f t="shared" si="30"/>
        <v>45.93295600525987</v>
      </c>
      <c r="R29" s="43">
        <f t="shared" si="30"/>
        <v>49.95805064973247</v>
      </c>
      <c r="S29" s="56">
        <f t="shared" si="30"/>
        <v>53.178029902538015</v>
      </c>
      <c r="T29" s="39">
        <f t="shared" si="30"/>
        <v>55.69588381160526</v>
      </c>
      <c r="U29" s="44">
        <f t="shared" si="30"/>
        <v>56.10099771259005</v>
      </c>
      <c r="V29" s="39">
        <f t="shared" si="30"/>
        <v>55.51305244831995</v>
      </c>
      <c r="W29" s="44">
        <f t="shared" si="30"/>
        <v>44.92284730740354</v>
      </c>
      <c r="X29" s="87">
        <f t="shared" si="30"/>
        <v>49.883321744678426</v>
      </c>
      <c r="Z29" s="140"/>
      <c r="AA29" s="127"/>
      <c r="AB29" s="35"/>
      <c r="AC29" s="39">
        <f aca="true" t="shared" si="31" ref="AC29:AW29">AC27/$AC27*100</f>
        <v>100</v>
      </c>
      <c r="AD29" s="39">
        <f t="shared" si="31"/>
        <v>98.85475624201729</v>
      </c>
      <c r="AE29" s="39">
        <f t="shared" si="31"/>
        <v>100.82922617145032</v>
      </c>
      <c r="AF29" s="39">
        <f t="shared" si="31"/>
        <v>93.70998521046953</v>
      </c>
      <c r="AG29" s="39">
        <f t="shared" si="31"/>
        <v>102.02648123309066</v>
      </c>
      <c r="AH29" s="39">
        <f t="shared" si="31"/>
        <v>103.49964356370411</v>
      </c>
      <c r="AI29" s="39">
        <f t="shared" si="31"/>
        <v>104.44805405777984</v>
      </c>
      <c r="AJ29" s="39">
        <f t="shared" si="31"/>
        <v>101.82017241110113</v>
      </c>
      <c r="AK29" s="39">
        <f t="shared" si="31"/>
        <v>96.37099635936734</v>
      </c>
      <c r="AL29" s="39">
        <f t="shared" si="31"/>
        <v>96.7709764014254</v>
      </c>
      <c r="AM29" s="39">
        <f t="shared" si="31"/>
        <v>99.29778484114422</v>
      </c>
      <c r="AN29" s="39">
        <f t="shared" si="31"/>
        <v>93.225279663481</v>
      </c>
      <c r="AO29" s="39">
        <f t="shared" si="31"/>
        <v>93.3568296158377</v>
      </c>
      <c r="AP29" s="39">
        <f t="shared" si="31"/>
        <v>99.60141565107963</v>
      </c>
      <c r="AQ29" s="43">
        <f t="shared" si="31"/>
        <v>99.4218693624879</v>
      </c>
      <c r="AR29" s="56">
        <f t="shared" si="31"/>
        <v>97.34330046205784</v>
      </c>
      <c r="AS29" s="39">
        <f t="shared" si="31"/>
        <v>98.07691695427285</v>
      </c>
      <c r="AT29" s="44">
        <f t="shared" si="31"/>
        <v>99.39147485490226</v>
      </c>
      <c r="AU29" s="39">
        <f t="shared" si="31"/>
        <v>97.00687849975488</v>
      </c>
      <c r="AV29" s="44">
        <f t="shared" si="31"/>
        <v>85.1180841569362</v>
      </c>
      <c r="AW29" s="87">
        <f t="shared" si="31"/>
        <v>91.1995556056658</v>
      </c>
      <c r="AY29" s="123"/>
      <c r="AZ29" s="125"/>
      <c r="BA29" s="75" t="s">
        <v>97</v>
      </c>
      <c r="BB29" s="31">
        <v>-12512326</v>
      </c>
      <c r="BC29" s="32">
        <v>-12882735</v>
      </c>
      <c r="BD29" s="32">
        <v>-12466896</v>
      </c>
      <c r="BE29" s="32">
        <v>-12521146</v>
      </c>
      <c r="BF29" s="32">
        <v>-11796588</v>
      </c>
      <c r="BG29" s="32">
        <v>-8987891</v>
      </c>
      <c r="BH29" s="32">
        <f>SUM(BH6,BH16)</f>
        <v>-10211981</v>
      </c>
      <c r="BI29" s="32">
        <f>SUM(BI6,BI16)</f>
        <v>-9241165</v>
      </c>
      <c r="BJ29" s="32">
        <f>SUM(BJ6,BJ16)</f>
        <v>-10113090</v>
      </c>
      <c r="BK29" s="32">
        <v>-10238205</v>
      </c>
      <c r="BL29" s="32">
        <v>-4582852</v>
      </c>
      <c r="BM29" s="32">
        <v>-3012590</v>
      </c>
      <c r="BN29" s="32">
        <v>-3557633</v>
      </c>
      <c r="BO29" s="32">
        <f aca="true" t="shared" si="32" ref="BO29:BV29">SUM(BO6,BO16)</f>
        <v>-2789244</v>
      </c>
      <c r="BP29" s="31">
        <f t="shared" si="32"/>
        <v>-2904321</v>
      </c>
      <c r="BQ29" s="76">
        <f t="shared" si="32"/>
        <v>-3334144</v>
      </c>
      <c r="BR29" s="32">
        <f t="shared" si="32"/>
        <v>-4449307</v>
      </c>
      <c r="BS29" s="32">
        <f t="shared" si="32"/>
        <v>-5823527</v>
      </c>
      <c r="BT29" s="32">
        <f t="shared" si="32"/>
        <v>-4066169</v>
      </c>
      <c r="BU29" s="32">
        <f t="shared" si="32"/>
        <v>-4823377</v>
      </c>
      <c r="BV29" s="75">
        <f t="shared" si="32"/>
        <v>-5005143</v>
      </c>
    </row>
    <row r="30" spans="1:74" ht="12">
      <c r="A30" s="139" t="s">
        <v>15</v>
      </c>
      <c r="B30" s="147" t="s">
        <v>109</v>
      </c>
      <c r="C30" s="12" t="s">
        <v>95</v>
      </c>
      <c r="D30" s="40">
        <v>6580</v>
      </c>
      <c r="E30" s="14">
        <v>4139</v>
      </c>
      <c r="F30" s="14">
        <v>13524</v>
      </c>
      <c r="G30" s="14">
        <v>65791</v>
      </c>
      <c r="H30" s="14">
        <v>6416</v>
      </c>
      <c r="I30" s="14">
        <v>8338</v>
      </c>
      <c r="J30" s="14">
        <v>1280</v>
      </c>
      <c r="K30" s="14">
        <v>58141</v>
      </c>
      <c r="L30" s="15">
        <v>81172</v>
      </c>
      <c r="M30" s="14">
        <v>45350</v>
      </c>
      <c r="N30" s="14">
        <v>18762</v>
      </c>
      <c r="O30" s="14">
        <v>94293</v>
      </c>
      <c r="P30" s="14">
        <v>101787</v>
      </c>
      <c r="Q30" s="14">
        <v>60907</v>
      </c>
      <c r="R30" s="13">
        <v>79317</v>
      </c>
      <c r="S30" s="55">
        <v>62684</v>
      </c>
      <c r="T30" s="15">
        <v>63348</v>
      </c>
      <c r="U30" s="15">
        <v>53568</v>
      </c>
      <c r="V30" s="14">
        <v>59137</v>
      </c>
      <c r="W30" s="15">
        <v>210402</v>
      </c>
      <c r="X30" s="74">
        <v>147949</v>
      </c>
      <c r="Z30" s="139" t="s">
        <v>31</v>
      </c>
      <c r="AA30" s="135" t="s">
        <v>109</v>
      </c>
      <c r="AB30" s="12" t="s">
        <v>95</v>
      </c>
      <c r="AC30" s="40">
        <v>9663866</v>
      </c>
      <c r="AD30" s="14">
        <v>10444392</v>
      </c>
      <c r="AE30" s="14">
        <v>10487962</v>
      </c>
      <c r="AF30" s="14">
        <v>7795534</v>
      </c>
      <c r="AG30" s="14">
        <v>8474743</v>
      </c>
      <c r="AH30" s="14">
        <v>10040820</v>
      </c>
      <c r="AI30" s="14">
        <v>13074637</v>
      </c>
      <c r="AJ30" s="14">
        <v>14089630</v>
      </c>
      <c r="AK30" s="15">
        <v>14332817</v>
      </c>
      <c r="AL30" s="14">
        <v>14614638</v>
      </c>
      <c r="AM30" s="14">
        <v>15512031</v>
      </c>
      <c r="AN30" s="14">
        <v>15054858</v>
      </c>
      <c r="AO30" s="14">
        <v>16008849</v>
      </c>
      <c r="AP30" s="14">
        <v>17197803</v>
      </c>
      <c r="AQ30" s="13">
        <v>18382322</v>
      </c>
      <c r="AR30" s="55">
        <v>18717399</v>
      </c>
      <c r="AS30" s="14">
        <v>17492342</v>
      </c>
      <c r="AT30" s="15">
        <v>17635901</v>
      </c>
      <c r="AU30" s="14">
        <v>13678967</v>
      </c>
      <c r="AV30" s="15">
        <v>12134684</v>
      </c>
      <c r="AW30" s="74">
        <v>13574996</v>
      </c>
      <c r="AY30" s="123"/>
      <c r="AZ30" s="125"/>
      <c r="BA30" s="20" t="s">
        <v>12</v>
      </c>
      <c r="BB30" s="25">
        <f aca="true" t="shared" si="33" ref="BB30:BV31">SUM(BB26,BB28)</f>
        <v>1447405859</v>
      </c>
      <c r="BC30" s="22">
        <f t="shared" si="33"/>
        <v>1476632219</v>
      </c>
      <c r="BD30" s="22">
        <f t="shared" si="33"/>
        <v>1486462404</v>
      </c>
      <c r="BE30" s="22">
        <f t="shared" si="33"/>
        <v>1463351879</v>
      </c>
      <c r="BF30" s="22">
        <f t="shared" si="33"/>
        <v>1514079044</v>
      </c>
      <c r="BG30" s="22">
        <f t="shared" si="33"/>
        <v>1511838012</v>
      </c>
      <c r="BH30" s="22">
        <f>SUM(BH26,BH28)</f>
        <v>1541209052</v>
      </c>
      <c r="BI30" s="22">
        <f t="shared" si="33"/>
        <v>1500241670</v>
      </c>
      <c r="BJ30" s="23">
        <f t="shared" si="33"/>
        <v>1405488410</v>
      </c>
      <c r="BK30" s="22">
        <f t="shared" si="33"/>
        <v>1385563844</v>
      </c>
      <c r="BL30" s="22">
        <f t="shared" si="33"/>
        <v>1440438272</v>
      </c>
      <c r="BM30" s="22">
        <f t="shared" si="33"/>
        <v>1386883749</v>
      </c>
      <c r="BN30" s="22">
        <f t="shared" si="33"/>
        <v>1429339887</v>
      </c>
      <c r="BO30" s="22">
        <f t="shared" si="33"/>
        <v>1578852417</v>
      </c>
      <c r="BP30" s="25">
        <f t="shared" si="33"/>
        <v>1622076227</v>
      </c>
      <c r="BQ30" s="52">
        <f t="shared" si="33"/>
        <v>1642791020</v>
      </c>
      <c r="BR30" s="22">
        <f t="shared" si="33"/>
        <v>1680846655</v>
      </c>
      <c r="BS30" s="22">
        <f t="shared" si="33"/>
        <v>1694561041</v>
      </c>
      <c r="BT30" s="22">
        <f t="shared" si="33"/>
        <v>1662251466</v>
      </c>
      <c r="BU30" s="22">
        <f t="shared" si="33"/>
        <v>1387034279</v>
      </c>
      <c r="BV30" s="79">
        <f t="shared" si="33"/>
        <v>1503540145</v>
      </c>
    </row>
    <row r="31" spans="1:74" s="77" customFormat="1" ht="12">
      <c r="A31" s="138"/>
      <c r="B31" s="148"/>
      <c r="C31" s="75" t="s">
        <v>97</v>
      </c>
      <c r="D31" s="31"/>
      <c r="E31" s="32"/>
      <c r="F31" s="32"/>
      <c r="G31" s="32"/>
      <c r="H31" s="32"/>
      <c r="I31" s="32"/>
      <c r="J31" s="32"/>
      <c r="K31" s="32"/>
      <c r="L31" s="33"/>
      <c r="M31" s="32"/>
      <c r="N31" s="32"/>
      <c r="O31" s="32">
        <v>-4476</v>
      </c>
      <c r="P31" s="32"/>
      <c r="Q31" s="32"/>
      <c r="R31" s="31"/>
      <c r="S31" s="76"/>
      <c r="T31" s="33"/>
      <c r="U31" s="33"/>
      <c r="V31" s="32"/>
      <c r="W31" s="33"/>
      <c r="X31" s="75"/>
      <c r="Z31" s="138"/>
      <c r="AA31" s="125"/>
      <c r="AB31" s="75" t="s">
        <v>97</v>
      </c>
      <c r="AC31" s="31"/>
      <c r="AD31" s="32"/>
      <c r="AE31" s="32"/>
      <c r="AF31" s="32"/>
      <c r="AG31" s="32"/>
      <c r="AH31" s="32"/>
      <c r="AI31" s="32"/>
      <c r="AJ31" s="32"/>
      <c r="AK31" s="33"/>
      <c r="AL31" s="32"/>
      <c r="AM31" s="32"/>
      <c r="AN31" s="32"/>
      <c r="AO31" s="32"/>
      <c r="AP31" s="32"/>
      <c r="AQ31" s="31"/>
      <c r="AR31" s="76"/>
      <c r="AS31" s="32"/>
      <c r="AT31" s="33"/>
      <c r="AU31" s="32"/>
      <c r="AV31" s="33"/>
      <c r="AW31" s="75"/>
      <c r="AY31" s="123"/>
      <c r="AZ31" s="125"/>
      <c r="BA31" s="75" t="s">
        <v>97</v>
      </c>
      <c r="BB31" s="31">
        <f t="shared" si="33"/>
        <v>-18758055</v>
      </c>
      <c r="BC31" s="32">
        <f t="shared" si="33"/>
        <v>-18665384</v>
      </c>
      <c r="BD31" s="32">
        <f>SUM(BD27,BD29)</f>
        <v>-18015197</v>
      </c>
      <c r="BE31" s="32">
        <f t="shared" si="33"/>
        <v>-17587132</v>
      </c>
      <c r="BF31" s="32">
        <f t="shared" si="33"/>
        <v>-16281050</v>
      </c>
      <c r="BG31" s="32">
        <f t="shared" si="33"/>
        <v>-13669992</v>
      </c>
      <c r="BH31" s="32">
        <f>SUM(BH27,BH29)</f>
        <v>-15156582</v>
      </c>
      <c r="BI31" s="32">
        <f t="shared" si="33"/>
        <v>-14166655</v>
      </c>
      <c r="BJ31" s="33">
        <f t="shared" si="33"/>
        <v>-15341913</v>
      </c>
      <c r="BK31" s="32">
        <f t="shared" si="33"/>
        <v>-15079195</v>
      </c>
      <c r="BL31" s="32">
        <f t="shared" si="33"/>
        <v>-5555040</v>
      </c>
      <c r="BM31" s="32">
        <f t="shared" si="33"/>
        <v>-3668533</v>
      </c>
      <c r="BN31" s="32">
        <f t="shared" si="33"/>
        <v>-5863192</v>
      </c>
      <c r="BO31" s="32">
        <f t="shared" si="33"/>
        <v>-5115570</v>
      </c>
      <c r="BP31" s="31">
        <f t="shared" si="33"/>
        <v>-5315239</v>
      </c>
      <c r="BQ31" s="76">
        <f t="shared" si="33"/>
        <v>-6195612</v>
      </c>
      <c r="BR31" s="32">
        <f t="shared" si="33"/>
        <v>-8223648</v>
      </c>
      <c r="BS31" s="32">
        <f t="shared" si="33"/>
        <v>-11076596</v>
      </c>
      <c r="BT31" s="32">
        <f t="shared" si="33"/>
        <v>-7793144</v>
      </c>
      <c r="BU31" s="32">
        <f t="shared" si="33"/>
        <v>-9733369</v>
      </c>
      <c r="BV31" s="75">
        <f t="shared" si="33"/>
        <v>-9787241</v>
      </c>
    </row>
    <row r="32" spans="1:74" ht="12.75" thickBot="1">
      <c r="A32" s="138"/>
      <c r="B32" s="148"/>
      <c r="C32" s="16" t="s">
        <v>98</v>
      </c>
      <c r="D32" s="24">
        <v>1233528</v>
      </c>
      <c r="E32" s="18">
        <v>1338406</v>
      </c>
      <c r="F32" s="18">
        <v>1044836</v>
      </c>
      <c r="G32" s="18">
        <v>972302</v>
      </c>
      <c r="H32" s="18">
        <v>621535</v>
      </c>
      <c r="I32" s="18">
        <v>231426</v>
      </c>
      <c r="J32" s="18">
        <v>75568</v>
      </c>
      <c r="K32" s="18">
        <v>375831</v>
      </c>
      <c r="L32" s="19">
        <v>216516</v>
      </c>
      <c r="M32" s="18">
        <v>264872</v>
      </c>
      <c r="N32" s="18">
        <v>961631</v>
      </c>
      <c r="O32" s="18">
        <v>951434</v>
      </c>
      <c r="P32" s="18">
        <v>563999</v>
      </c>
      <c r="Q32" s="18">
        <v>504863</v>
      </c>
      <c r="R32" s="24">
        <v>442807</v>
      </c>
      <c r="S32" s="1">
        <v>372054</v>
      </c>
      <c r="T32" s="19">
        <v>459011</v>
      </c>
      <c r="U32" s="19">
        <v>241676</v>
      </c>
      <c r="V32" s="18">
        <v>164285</v>
      </c>
      <c r="W32" s="19">
        <v>115271</v>
      </c>
      <c r="X32" s="78">
        <v>114220</v>
      </c>
      <c r="Z32" s="138"/>
      <c r="AA32" s="125"/>
      <c r="AB32" s="16" t="s">
        <v>98</v>
      </c>
      <c r="AC32" s="24">
        <v>15707492</v>
      </c>
      <c r="AD32" s="18">
        <v>17255038</v>
      </c>
      <c r="AE32" s="18">
        <v>17161159</v>
      </c>
      <c r="AF32" s="18">
        <v>14940998</v>
      </c>
      <c r="AG32" s="18">
        <v>16818529</v>
      </c>
      <c r="AH32" s="18">
        <v>18603154</v>
      </c>
      <c r="AI32" s="18">
        <v>21466887</v>
      </c>
      <c r="AJ32" s="18">
        <v>21303863</v>
      </c>
      <c r="AK32" s="19">
        <v>19636804</v>
      </c>
      <c r="AL32" s="18">
        <v>21497690</v>
      </c>
      <c r="AM32" s="18">
        <v>23771363</v>
      </c>
      <c r="AN32" s="18">
        <v>23009440</v>
      </c>
      <c r="AO32" s="18">
        <v>23801094</v>
      </c>
      <c r="AP32" s="18">
        <v>26131475</v>
      </c>
      <c r="AQ32" s="24">
        <v>27572157</v>
      </c>
      <c r="AR32" s="1">
        <v>27791809</v>
      </c>
      <c r="AS32" s="18">
        <v>28365935</v>
      </c>
      <c r="AT32" s="19">
        <v>28475670</v>
      </c>
      <c r="AU32" s="18">
        <v>31439927</v>
      </c>
      <c r="AV32" s="19">
        <v>28549563</v>
      </c>
      <c r="AW32" s="78">
        <v>31574692</v>
      </c>
      <c r="AY32" s="124"/>
      <c r="AZ32" s="127"/>
      <c r="BA32" s="35"/>
      <c r="BB32" s="39">
        <f aca="true" t="shared" si="34" ref="BB32:BV32">BB30/$BB30*100</f>
        <v>100</v>
      </c>
      <c r="BC32" s="39">
        <f t="shared" si="34"/>
        <v>102.01922355214121</v>
      </c>
      <c r="BD32" s="39">
        <f t="shared" si="34"/>
        <v>102.69838240305202</v>
      </c>
      <c r="BE32" s="39">
        <f t="shared" si="34"/>
        <v>101.10169652145922</v>
      </c>
      <c r="BF32" s="39">
        <f t="shared" si="34"/>
        <v>104.60639181370068</v>
      </c>
      <c r="BG32" s="39">
        <f t="shared" si="34"/>
        <v>104.45156088040957</v>
      </c>
      <c r="BH32" s="39">
        <f t="shared" si="34"/>
        <v>106.48078024672417</v>
      </c>
      <c r="BI32" s="39">
        <f t="shared" si="34"/>
        <v>103.65037979302527</v>
      </c>
      <c r="BJ32" s="39">
        <f t="shared" si="34"/>
        <v>97.10396025141418</v>
      </c>
      <c r="BK32" s="39">
        <f>BK30/$BB30*100</f>
        <v>95.72738947991229</v>
      </c>
      <c r="BL32" s="39">
        <f t="shared" si="34"/>
        <v>99.51861553159569</v>
      </c>
      <c r="BM32" s="39">
        <f t="shared" si="34"/>
        <v>95.8185805575076</v>
      </c>
      <c r="BN32" s="39">
        <f t="shared" si="34"/>
        <v>98.75183785614342</v>
      </c>
      <c r="BO32" s="39">
        <f t="shared" si="34"/>
        <v>109.08152728432474</v>
      </c>
      <c r="BP32" s="43">
        <f t="shared" si="34"/>
        <v>112.06782236743732</v>
      </c>
      <c r="BQ32" s="56">
        <f t="shared" si="34"/>
        <v>113.498989228563</v>
      </c>
      <c r="BR32" s="39">
        <f t="shared" si="34"/>
        <v>116.1282196384974</v>
      </c>
      <c r="BS32" s="39">
        <f t="shared" si="34"/>
        <v>117.07573452623421</v>
      </c>
      <c r="BT32" s="39">
        <f t="shared" si="34"/>
        <v>114.84349435675456</v>
      </c>
      <c r="BU32" s="39">
        <f t="shared" si="34"/>
        <v>95.82898054304478</v>
      </c>
      <c r="BV32" s="87">
        <f t="shared" si="34"/>
        <v>103.878268534769</v>
      </c>
    </row>
    <row r="33" spans="1:74" s="77" customFormat="1" ht="12">
      <c r="A33" s="138"/>
      <c r="B33" s="148"/>
      <c r="C33" s="75" t="s">
        <v>97</v>
      </c>
      <c r="D33" s="31"/>
      <c r="E33" s="32"/>
      <c r="F33" s="32"/>
      <c r="G33" s="32"/>
      <c r="H33" s="32"/>
      <c r="I33" s="32"/>
      <c r="J33" s="32"/>
      <c r="K33" s="32"/>
      <c r="L33" s="33"/>
      <c r="M33" s="32"/>
      <c r="N33" s="32"/>
      <c r="O33" s="32"/>
      <c r="P33" s="32"/>
      <c r="Q33" s="32"/>
      <c r="R33" s="31"/>
      <c r="S33" s="76"/>
      <c r="T33" s="33"/>
      <c r="U33" s="33"/>
      <c r="V33" s="32"/>
      <c r="W33" s="33"/>
      <c r="X33" s="75"/>
      <c r="Z33" s="138"/>
      <c r="AA33" s="125"/>
      <c r="AB33" s="75" t="s">
        <v>97</v>
      </c>
      <c r="AC33" s="31">
        <v>-421383</v>
      </c>
      <c r="AD33" s="32">
        <v>-1022597</v>
      </c>
      <c r="AE33" s="32">
        <v>-961511</v>
      </c>
      <c r="AF33" s="32">
        <v>-457627</v>
      </c>
      <c r="AG33" s="32">
        <v>-374012</v>
      </c>
      <c r="AH33" s="32">
        <v>-386117</v>
      </c>
      <c r="AI33" s="32">
        <v>-390002</v>
      </c>
      <c r="AJ33" s="32">
        <v>-451730</v>
      </c>
      <c r="AK33" s="33">
        <v>-597090</v>
      </c>
      <c r="AL33" s="32">
        <v>-948433</v>
      </c>
      <c r="AM33" s="32"/>
      <c r="AN33" s="32"/>
      <c r="AO33" s="32"/>
      <c r="AP33" s="32"/>
      <c r="AQ33" s="31"/>
      <c r="AR33" s="76"/>
      <c r="AS33" s="32"/>
      <c r="AT33" s="33"/>
      <c r="AU33" s="32"/>
      <c r="AV33" s="33"/>
      <c r="AW33" s="75"/>
      <c r="AY33" s="137" t="s">
        <v>40</v>
      </c>
      <c r="AZ33" s="135" t="s">
        <v>109</v>
      </c>
      <c r="BA33" s="12" t="s">
        <v>95</v>
      </c>
      <c r="BB33" s="40">
        <v>49423505</v>
      </c>
      <c r="BC33" s="14">
        <v>51374358</v>
      </c>
      <c r="BD33" s="14">
        <v>48413855</v>
      </c>
      <c r="BE33" s="14">
        <v>50180706</v>
      </c>
      <c r="BF33" s="14">
        <v>51883461</v>
      </c>
      <c r="BG33" s="14">
        <v>50744264</v>
      </c>
      <c r="BH33" s="14">
        <v>48394593</v>
      </c>
      <c r="BI33" s="14">
        <v>59650126</v>
      </c>
      <c r="BJ33" s="15">
        <v>57579442</v>
      </c>
      <c r="BK33" s="14">
        <v>57601563</v>
      </c>
      <c r="BL33" s="14">
        <v>55736136</v>
      </c>
      <c r="BM33" s="14">
        <v>58255068</v>
      </c>
      <c r="BN33" s="14">
        <v>64552937</v>
      </c>
      <c r="BO33" s="14">
        <v>55320785</v>
      </c>
      <c r="BP33" s="13">
        <v>58978565</v>
      </c>
      <c r="BQ33" s="55">
        <v>62102903</v>
      </c>
      <c r="BR33" s="14">
        <v>68219777</v>
      </c>
      <c r="BS33" s="14">
        <v>70244677</v>
      </c>
      <c r="BT33" s="14">
        <v>73733347</v>
      </c>
      <c r="BU33" s="14">
        <v>59997307</v>
      </c>
      <c r="BV33" s="74">
        <v>67774203</v>
      </c>
    </row>
    <row r="34" spans="1:74" ht="12">
      <c r="A34" s="138"/>
      <c r="B34" s="148"/>
      <c r="C34" s="20" t="s">
        <v>12</v>
      </c>
      <c r="D34" s="25">
        <v>1240108</v>
      </c>
      <c r="E34" s="22">
        <v>1342545</v>
      </c>
      <c r="F34" s="22">
        <v>1058360</v>
      </c>
      <c r="G34" s="22">
        <v>1038093</v>
      </c>
      <c r="H34" s="22">
        <v>627951</v>
      </c>
      <c r="I34" s="22">
        <v>239764</v>
      </c>
      <c r="J34" s="22">
        <v>76848</v>
      </c>
      <c r="K34" s="22">
        <v>433972</v>
      </c>
      <c r="L34" s="23">
        <v>297688</v>
      </c>
      <c r="M34" s="22">
        <v>310222</v>
      </c>
      <c r="N34" s="22">
        <v>980393</v>
      </c>
      <c r="O34" s="22">
        <v>1045727</v>
      </c>
      <c r="P34" s="22">
        <v>665786</v>
      </c>
      <c r="Q34" s="22">
        <v>565770</v>
      </c>
      <c r="R34" s="25">
        <f aca="true" t="shared" si="35" ref="R34:X35">SUM(R30,R32)</f>
        <v>522124</v>
      </c>
      <c r="S34" s="52">
        <f t="shared" si="35"/>
        <v>434738</v>
      </c>
      <c r="T34" s="23">
        <f t="shared" si="35"/>
        <v>522359</v>
      </c>
      <c r="U34" s="23">
        <f t="shared" si="35"/>
        <v>295244</v>
      </c>
      <c r="V34" s="22">
        <f t="shared" si="35"/>
        <v>223422</v>
      </c>
      <c r="W34" s="23">
        <f t="shared" si="35"/>
        <v>325673</v>
      </c>
      <c r="X34" s="79">
        <f t="shared" si="35"/>
        <v>262169</v>
      </c>
      <c r="Z34" s="138"/>
      <c r="AA34" s="125"/>
      <c r="AB34" s="20" t="s">
        <v>12</v>
      </c>
      <c r="AC34" s="25">
        <v>25371358</v>
      </c>
      <c r="AD34" s="22">
        <v>27699430</v>
      </c>
      <c r="AE34" s="22">
        <v>27649121</v>
      </c>
      <c r="AF34" s="22">
        <v>22736532</v>
      </c>
      <c r="AG34" s="22">
        <v>25293272</v>
      </c>
      <c r="AH34" s="22">
        <v>28643974</v>
      </c>
      <c r="AI34" s="22">
        <v>34541524</v>
      </c>
      <c r="AJ34" s="22">
        <v>35393493</v>
      </c>
      <c r="AK34" s="23">
        <v>33969621</v>
      </c>
      <c r="AL34" s="22">
        <v>36112328</v>
      </c>
      <c r="AM34" s="22">
        <v>39283394</v>
      </c>
      <c r="AN34" s="22">
        <v>38064298</v>
      </c>
      <c r="AO34" s="22">
        <v>39809943</v>
      </c>
      <c r="AP34" s="22">
        <v>43329278</v>
      </c>
      <c r="AQ34" s="25">
        <f aca="true" t="shared" si="36" ref="AQ34:AW35">SUM(AQ30,AQ32)</f>
        <v>45954479</v>
      </c>
      <c r="AR34" s="52">
        <f t="shared" si="36"/>
        <v>46509208</v>
      </c>
      <c r="AS34" s="22">
        <f t="shared" si="36"/>
        <v>45858277</v>
      </c>
      <c r="AT34" s="23">
        <f t="shared" si="36"/>
        <v>46111571</v>
      </c>
      <c r="AU34" s="22">
        <f t="shared" si="36"/>
        <v>45118894</v>
      </c>
      <c r="AV34" s="23">
        <f t="shared" si="36"/>
        <v>40684247</v>
      </c>
      <c r="AW34" s="79">
        <f t="shared" si="36"/>
        <v>45149688</v>
      </c>
      <c r="AY34" s="123"/>
      <c r="AZ34" s="125"/>
      <c r="BA34" s="75" t="s">
        <v>97</v>
      </c>
      <c r="BB34" s="31">
        <v>-29411</v>
      </c>
      <c r="BC34" s="32">
        <v>-84669</v>
      </c>
      <c r="BD34" s="32">
        <v>-206309</v>
      </c>
      <c r="BE34" s="32">
        <v>-82156</v>
      </c>
      <c r="BF34" s="32">
        <v>-71574</v>
      </c>
      <c r="BG34" s="32">
        <v>-109854</v>
      </c>
      <c r="BH34" s="32">
        <v>-134342</v>
      </c>
      <c r="BI34" s="32">
        <v>-138729</v>
      </c>
      <c r="BJ34" s="33">
        <v>-60119</v>
      </c>
      <c r="BK34" s="32">
        <v>-83438</v>
      </c>
      <c r="BL34" s="32">
        <v>-41919</v>
      </c>
      <c r="BM34" s="32">
        <v>-101466</v>
      </c>
      <c r="BN34" s="32">
        <v>-62538</v>
      </c>
      <c r="BO34" s="32">
        <v>-101927</v>
      </c>
      <c r="BP34" s="31">
        <v>-92573</v>
      </c>
      <c r="BQ34" s="76">
        <v>-103748</v>
      </c>
      <c r="BR34" s="32">
        <v>-184391</v>
      </c>
      <c r="BS34" s="32">
        <v>-165777</v>
      </c>
      <c r="BT34" s="32">
        <v>-200197</v>
      </c>
      <c r="BU34" s="32">
        <v>-125966</v>
      </c>
      <c r="BV34" s="75">
        <v>-222648</v>
      </c>
    </row>
    <row r="35" spans="1:74" s="77" customFormat="1" ht="12">
      <c r="A35" s="138"/>
      <c r="B35" s="148"/>
      <c r="C35" s="75" t="s">
        <v>97</v>
      </c>
      <c r="D35" s="31">
        <v>0</v>
      </c>
      <c r="E35" s="32">
        <v>0</v>
      </c>
      <c r="F35" s="32">
        <v>0</v>
      </c>
      <c r="G35" s="32">
        <v>0</v>
      </c>
      <c r="H35" s="32">
        <v>0</v>
      </c>
      <c r="I35" s="32">
        <v>0</v>
      </c>
      <c r="J35" s="32">
        <v>0</v>
      </c>
      <c r="K35" s="32">
        <v>0</v>
      </c>
      <c r="L35" s="33">
        <v>0</v>
      </c>
      <c r="M35" s="32">
        <v>0</v>
      </c>
      <c r="N35" s="32">
        <v>0</v>
      </c>
      <c r="O35" s="32">
        <v>-4476</v>
      </c>
      <c r="P35" s="32">
        <v>0</v>
      </c>
      <c r="Q35" s="32">
        <v>0</v>
      </c>
      <c r="R35" s="31">
        <f t="shared" si="35"/>
        <v>0</v>
      </c>
      <c r="S35" s="76">
        <f t="shared" si="35"/>
        <v>0</v>
      </c>
      <c r="T35" s="33">
        <f t="shared" si="35"/>
        <v>0</v>
      </c>
      <c r="U35" s="33">
        <f t="shared" si="35"/>
        <v>0</v>
      </c>
      <c r="V35" s="32">
        <f t="shared" si="35"/>
        <v>0</v>
      </c>
      <c r="W35" s="33">
        <f t="shared" si="35"/>
        <v>0</v>
      </c>
      <c r="X35" s="75">
        <f t="shared" si="35"/>
        <v>0</v>
      </c>
      <c r="Z35" s="138"/>
      <c r="AA35" s="125"/>
      <c r="AB35" s="75" t="s">
        <v>97</v>
      </c>
      <c r="AC35" s="31">
        <v>-421383</v>
      </c>
      <c r="AD35" s="32">
        <v>-1022597</v>
      </c>
      <c r="AE35" s="32">
        <v>-961511</v>
      </c>
      <c r="AF35" s="32">
        <v>-457627</v>
      </c>
      <c r="AG35" s="32">
        <v>-374012</v>
      </c>
      <c r="AH35" s="32">
        <v>-386117</v>
      </c>
      <c r="AI35" s="32">
        <v>-390002</v>
      </c>
      <c r="AJ35" s="32">
        <v>-451730</v>
      </c>
      <c r="AK35" s="33">
        <v>-597090</v>
      </c>
      <c r="AL35" s="32">
        <v>-948433</v>
      </c>
      <c r="AM35" s="18">
        <v>0</v>
      </c>
      <c r="AN35" s="18">
        <v>0</v>
      </c>
      <c r="AO35" s="18">
        <v>0</v>
      </c>
      <c r="AP35" s="18">
        <v>0</v>
      </c>
      <c r="AQ35" s="24">
        <f t="shared" si="36"/>
        <v>0</v>
      </c>
      <c r="AR35" s="1">
        <f t="shared" si="36"/>
        <v>0</v>
      </c>
      <c r="AS35" s="32">
        <f t="shared" si="36"/>
        <v>0</v>
      </c>
      <c r="AT35" s="33">
        <f t="shared" si="36"/>
        <v>0</v>
      </c>
      <c r="AU35" s="32">
        <f t="shared" si="36"/>
        <v>0</v>
      </c>
      <c r="AV35" s="33">
        <f t="shared" si="36"/>
        <v>0</v>
      </c>
      <c r="AW35" s="75">
        <f t="shared" si="36"/>
        <v>0</v>
      </c>
      <c r="AY35" s="123"/>
      <c r="AZ35" s="125"/>
      <c r="BA35" s="16" t="s">
        <v>98</v>
      </c>
      <c r="BB35" s="24">
        <v>297583869</v>
      </c>
      <c r="BC35" s="18">
        <v>309264546</v>
      </c>
      <c r="BD35" s="18">
        <v>302591642</v>
      </c>
      <c r="BE35" s="18">
        <v>310286305</v>
      </c>
      <c r="BF35" s="18">
        <v>326317875</v>
      </c>
      <c r="BG35" s="18">
        <v>335707458</v>
      </c>
      <c r="BH35" s="18">
        <v>340695928</v>
      </c>
      <c r="BI35" s="18">
        <v>367481631</v>
      </c>
      <c r="BJ35" s="19">
        <v>334706079</v>
      </c>
      <c r="BK35" s="18">
        <v>339654823</v>
      </c>
      <c r="BL35" s="18">
        <v>349890350</v>
      </c>
      <c r="BM35" s="18">
        <v>341540574</v>
      </c>
      <c r="BN35" s="18">
        <v>331608076</v>
      </c>
      <c r="BO35" s="18">
        <v>300984213</v>
      </c>
      <c r="BP35" s="24">
        <v>300956218</v>
      </c>
      <c r="BQ35" s="1">
        <v>303549999</v>
      </c>
      <c r="BR35" s="18">
        <v>301703363</v>
      </c>
      <c r="BS35" s="18">
        <v>315963823</v>
      </c>
      <c r="BT35" s="18">
        <v>315147389</v>
      </c>
      <c r="BU35" s="18">
        <v>260130776</v>
      </c>
      <c r="BV35" s="78">
        <v>305745317</v>
      </c>
    </row>
    <row r="36" spans="1:74" ht="12">
      <c r="A36" s="138"/>
      <c r="B36" s="148"/>
      <c r="C36" s="16"/>
      <c r="D36" s="30">
        <f aca="true" t="shared" si="37" ref="D36:X36">D34/$D34*100</f>
        <v>100</v>
      </c>
      <c r="E36" s="30">
        <f t="shared" si="37"/>
        <v>108.2603289390924</v>
      </c>
      <c r="F36" s="30">
        <f t="shared" si="37"/>
        <v>85.3441797004777</v>
      </c>
      <c r="G36" s="30">
        <f t="shared" si="37"/>
        <v>83.70988655826751</v>
      </c>
      <c r="H36" s="30">
        <f t="shared" si="37"/>
        <v>50.63679937553825</v>
      </c>
      <c r="I36" s="30">
        <f t="shared" si="37"/>
        <v>19.334122511910255</v>
      </c>
      <c r="J36" s="30">
        <f t="shared" si="37"/>
        <v>6.196879626613166</v>
      </c>
      <c r="K36" s="30">
        <f t="shared" si="37"/>
        <v>34.99469401052166</v>
      </c>
      <c r="L36" s="30">
        <f t="shared" si="37"/>
        <v>24.005006015605094</v>
      </c>
      <c r="M36" s="30">
        <f t="shared" si="37"/>
        <v>25.01572443690388</v>
      </c>
      <c r="N36" s="30">
        <f t="shared" si="37"/>
        <v>79.05706599747764</v>
      </c>
      <c r="O36" s="30">
        <f t="shared" si="37"/>
        <v>84.32547810352001</v>
      </c>
      <c r="P36" s="30">
        <f t="shared" si="37"/>
        <v>53.687743325581316</v>
      </c>
      <c r="Q36" s="30">
        <f t="shared" si="37"/>
        <v>45.62263931851096</v>
      </c>
      <c r="R36" s="80">
        <f t="shared" si="37"/>
        <v>42.10310714873221</v>
      </c>
      <c r="S36" s="53">
        <f t="shared" si="37"/>
        <v>35.05646282420564</v>
      </c>
      <c r="T36" s="59">
        <f t="shared" si="37"/>
        <v>42.12205711115484</v>
      </c>
      <c r="U36" s="59">
        <f t="shared" si="37"/>
        <v>23.807926406409766</v>
      </c>
      <c r="V36" s="30">
        <f t="shared" si="37"/>
        <v>18.016334061226924</v>
      </c>
      <c r="W36" s="59">
        <f t="shared" si="37"/>
        <v>26.261664306657163</v>
      </c>
      <c r="X36" s="81">
        <f t="shared" si="37"/>
        <v>21.140819993097377</v>
      </c>
      <c r="Z36" s="138"/>
      <c r="AA36" s="136"/>
      <c r="AB36" s="26"/>
      <c r="AC36" s="30">
        <f aca="true" t="shared" si="38" ref="AC36:AW36">AC34/$AC34*100</f>
        <v>100</v>
      </c>
      <c r="AD36" s="30">
        <f t="shared" si="38"/>
        <v>109.17598498275103</v>
      </c>
      <c r="AE36" s="30">
        <f t="shared" si="38"/>
        <v>108.97769445372218</v>
      </c>
      <c r="AF36" s="30">
        <f t="shared" si="38"/>
        <v>89.61495872629285</v>
      </c>
      <c r="AG36" s="30">
        <f t="shared" si="38"/>
        <v>99.69222774752538</v>
      </c>
      <c r="AH36" s="30">
        <f t="shared" si="38"/>
        <v>112.89886020291068</v>
      </c>
      <c r="AI36" s="30">
        <f t="shared" si="38"/>
        <v>136.14377283234109</v>
      </c>
      <c r="AJ36" s="30">
        <f t="shared" si="38"/>
        <v>139.50176809613424</v>
      </c>
      <c r="AK36" s="30">
        <f t="shared" si="38"/>
        <v>133.88964437772702</v>
      </c>
      <c r="AL36" s="30">
        <f t="shared" si="38"/>
        <v>142.33502203547798</v>
      </c>
      <c r="AM36" s="30">
        <f t="shared" si="38"/>
        <v>154.83362774668979</v>
      </c>
      <c r="AN36" s="30">
        <f t="shared" si="38"/>
        <v>150.02861888591065</v>
      </c>
      <c r="AO36" s="30">
        <f t="shared" si="38"/>
        <v>156.90899556894038</v>
      </c>
      <c r="AP36" s="30">
        <f t="shared" si="38"/>
        <v>170.7802869676901</v>
      </c>
      <c r="AQ36" s="80">
        <f t="shared" si="38"/>
        <v>181.12739176200185</v>
      </c>
      <c r="AR36" s="53">
        <f t="shared" si="38"/>
        <v>183.31382971301733</v>
      </c>
      <c r="AS36" s="30">
        <f t="shared" si="38"/>
        <v>180.7482161577634</v>
      </c>
      <c r="AT36" s="59">
        <f t="shared" si="38"/>
        <v>181.74656240316344</v>
      </c>
      <c r="AU36" s="30">
        <f t="shared" si="38"/>
        <v>177.8339732544076</v>
      </c>
      <c r="AV36" s="59">
        <f t="shared" si="38"/>
        <v>160.35502317219283</v>
      </c>
      <c r="AW36" s="81">
        <f t="shared" si="38"/>
        <v>177.9553463397584</v>
      </c>
      <c r="AY36" s="123"/>
      <c r="AZ36" s="125"/>
      <c r="BA36" s="75" t="s">
        <v>97</v>
      </c>
      <c r="BB36" s="31">
        <v>-2454111</v>
      </c>
      <c r="BC36" s="32">
        <v>-2616772</v>
      </c>
      <c r="BD36" s="32">
        <v>-2609886</v>
      </c>
      <c r="BE36" s="32">
        <v>-2394909</v>
      </c>
      <c r="BF36" s="32">
        <v>-2472521</v>
      </c>
      <c r="BG36" s="32">
        <v>-2941205</v>
      </c>
      <c r="BH36" s="32">
        <v>-2853464</v>
      </c>
      <c r="BI36" s="32">
        <v>-2451120</v>
      </c>
      <c r="BJ36" s="33">
        <v>-2081965</v>
      </c>
      <c r="BK36" s="32">
        <v>-2162823</v>
      </c>
      <c r="BL36" s="32">
        <v>-132501</v>
      </c>
      <c r="BM36" s="32">
        <v>-137229</v>
      </c>
      <c r="BN36" s="32">
        <v>-250440</v>
      </c>
      <c r="BO36" s="32">
        <v>-238656</v>
      </c>
      <c r="BP36" s="31">
        <v>-245335</v>
      </c>
      <c r="BQ36" s="76">
        <v>-255238</v>
      </c>
      <c r="BR36" s="32">
        <v>-261108</v>
      </c>
      <c r="BS36" s="32">
        <v>-152478</v>
      </c>
      <c r="BT36" s="32">
        <v>-236242</v>
      </c>
      <c r="BU36" s="32">
        <v>-144450</v>
      </c>
      <c r="BV36" s="75">
        <v>-214221</v>
      </c>
    </row>
    <row r="37" spans="1:74" s="45" customFormat="1" ht="12">
      <c r="A37" s="138"/>
      <c r="B37" s="126" t="s">
        <v>99</v>
      </c>
      <c r="C37" s="20" t="s">
        <v>95</v>
      </c>
      <c r="D37" s="21"/>
      <c r="E37" s="22"/>
      <c r="F37" s="22"/>
      <c r="G37" s="22"/>
      <c r="H37" s="22"/>
      <c r="I37" s="22"/>
      <c r="J37" s="22"/>
      <c r="K37" s="22"/>
      <c r="L37" s="23"/>
      <c r="M37" s="22"/>
      <c r="N37" s="22"/>
      <c r="O37" s="22"/>
      <c r="P37" s="22"/>
      <c r="Q37" s="22"/>
      <c r="R37" s="25"/>
      <c r="S37" s="52"/>
      <c r="T37" s="23"/>
      <c r="U37" s="23"/>
      <c r="V37" s="22"/>
      <c r="W37" s="23"/>
      <c r="X37" s="79"/>
      <c r="Z37" s="138"/>
      <c r="AA37" s="126" t="s">
        <v>99</v>
      </c>
      <c r="AB37" s="20" t="s">
        <v>95</v>
      </c>
      <c r="AC37" s="25"/>
      <c r="AD37" s="22"/>
      <c r="AE37" s="22"/>
      <c r="AF37" s="22"/>
      <c r="AG37" s="22"/>
      <c r="AH37" s="22"/>
      <c r="AI37" s="22"/>
      <c r="AJ37" s="22"/>
      <c r="AK37" s="23"/>
      <c r="AL37" s="22"/>
      <c r="AM37" s="22"/>
      <c r="AN37" s="22"/>
      <c r="AO37" s="22"/>
      <c r="AP37" s="22"/>
      <c r="AQ37" s="25"/>
      <c r="AR37" s="52"/>
      <c r="AS37" s="22"/>
      <c r="AT37" s="23"/>
      <c r="AU37" s="22"/>
      <c r="AV37" s="23"/>
      <c r="AW37" s="79"/>
      <c r="AY37" s="123"/>
      <c r="AZ37" s="125"/>
      <c r="BA37" s="20" t="s">
        <v>12</v>
      </c>
      <c r="BB37" s="25">
        <f>SUM(BB33,BB35)</f>
        <v>347007374</v>
      </c>
      <c r="BC37" s="22">
        <f aca="true" t="shared" si="39" ref="BC37:BV38">SUM(BC33,BC35)</f>
        <v>360638904</v>
      </c>
      <c r="BD37" s="22">
        <f t="shared" si="39"/>
        <v>351005497</v>
      </c>
      <c r="BE37" s="22">
        <f t="shared" si="39"/>
        <v>360467011</v>
      </c>
      <c r="BF37" s="22">
        <f t="shared" si="39"/>
        <v>378201336</v>
      </c>
      <c r="BG37" s="22">
        <f t="shared" si="39"/>
        <v>386451722</v>
      </c>
      <c r="BH37" s="22">
        <f t="shared" si="39"/>
        <v>389090521</v>
      </c>
      <c r="BI37" s="22">
        <f t="shared" si="39"/>
        <v>427131757</v>
      </c>
      <c r="BJ37" s="23">
        <f t="shared" si="39"/>
        <v>392285521</v>
      </c>
      <c r="BK37" s="22">
        <f t="shared" si="39"/>
        <v>397256386</v>
      </c>
      <c r="BL37" s="22">
        <f t="shared" si="39"/>
        <v>405626486</v>
      </c>
      <c r="BM37" s="22">
        <f t="shared" si="39"/>
        <v>399795642</v>
      </c>
      <c r="BN37" s="22">
        <f t="shared" si="39"/>
        <v>396161013</v>
      </c>
      <c r="BO37" s="22">
        <f t="shared" si="39"/>
        <v>356304998</v>
      </c>
      <c r="BP37" s="25">
        <f t="shared" si="39"/>
        <v>359934783</v>
      </c>
      <c r="BQ37" s="52">
        <f t="shared" si="39"/>
        <v>365652902</v>
      </c>
      <c r="BR37" s="22">
        <f t="shared" si="39"/>
        <v>369923140</v>
      </c>
      <c r="BS37" s="22">
        <f t="shared" si="39"/>
        <v>386208500</v>
      </c>
      <c r="BT37" s="22">
        <f t="shared" si="39"/>
        <v>388880736</v>
      </c>
      <c r="BU37" s="22">
        <f t="shared" si="39"/>
        <v>320128083</v>
      </c>
      <c r="BV37" s="79">
        <f t="shared" si="39"/>
        <v>373519520</v>
      </c>
    </row>
    <row r="38" spans="1:74" s="45" customFormat="1" ht="12">
      <c r="A38" s="138"/>
      <c r="B38" s="125"/>
      <c r="C38" s="16" t="s">
        <v>98</v>
      </c>
      <c r="D38" s="17"/>
      <c r="E38" s="18"/>
      <c r="F38" s="18"/>
      <c r="G38" s="18"/>
      <c r="H38" s="18"/>
      <c r="I38" s="18"/>
      <c r="J38" s="18"/>
      <c r="K38" s="18"/>
      <c r="L38" s="19"/>
      <c r="M38" s="18"/>
      <c r="N38" s="18"/>
      <c r="O38" s="18"/>
      <c r="P38" s="18"/>
      <c r="Q38" s="18"/>
      <c r="R38" s="24"/>
      <c r="S38" s="1"/>
      <c r="T38" s="19"/>
      <c r="U38" s="19"/>
      <c r="V38" s="18"/>
      <c r="W38" s="19"/>
      <c r="X38" s="78"/>
      <c r="Z38" s="138"/>
      <c r="AA38" s="125"/>
      <c r="AB38" s="16" t="s">
        <v>98</v>
      </c>
      <c r="AC38" s="24"/>
      <c r="AD38" s="18"/>
      <c r="AE38" s="18"/>
      <c r="AF38" s="18"/>
      <c r="AG38" s="18"/>
      <c r="AH38" s="18"/>
      <c r="AI38" s="18"/>
      <c r="AJ38" s="18"/>
      <c r="AK38" s="19"/>
      <c r="AL38" s="18"/>
      <c r="AM38" s="18"/>
      <c r="AN38" s="18"/>
      <c r="AO38" s="18"/>
      <c r="AP38" s="18"/>
      <c r="AQ38" s="24"/>
      <c r="AR38" s="1"/>
      <c r="AS38" s="18"/>
      <c r="AT38" s="19"/>
      <c r="AU38" s="18"/>
      <c r="AV38" s="19"/>
      <c r="AW38" s="78"/>
      <c r="AY38" s="123"/>
      <c r="AZ38" s="125"/>
      <c r="BA38" s="75" t="s">
        <v>97</v>
      </c>
      <c r="BB38" s="31">
        <f aca="true" t="shared" si="40" ref="BB38:BO38">SUM(BB34,BB36)</f>
        <v>-2483522</v>
      </c>
      <c r="BC38" s="32">
        <f t="shared" si="40"/>
        <v>-2701441</v>
      </c>
      <c r="BD38" s="32">
        <f t="shared" si="40"/>
        <v>-2816195</v>
      </c>
      <c r="BE38" s="32">
        <f t="shared" si="40"/>
        <v>-2477065</v>
      </c>
      <c r="BF38" s="32">
        <f t="shared" si="40"/>
        <v>-2544095</v>
      </c>
      <c r="BG38" s="32">
        <f t="shared" si="40"/>
        <v>-3051059</v>
      </c>
      <c r="BH38" s="32">
        <f t="shared" si="40"/>
        <v>-2987806</v>
      </c>
      <c r="BI38" s="32">
        <f t="shared" si="40"/>
        <v>-2589849</v>
      </c>
      <c r="BJ38" s="33">
        <f t="shared" si="40"/>
        <v>-2142084</v>
      </c>
      <c r="BK38" s="32">
        <f t="shared" si="40"/>
        <v>-2246261</v>
      </c>
      <c r="BL38" s="32">
        <f t="shared" si="40"/>
        <v>-174420</v>
      </c>
      <c r="BM38" s="32">
        <f t="shared" si="40"/>
        <v>-238695</v>
      </c>
      <c r="BN38" s="32">
        <f t="shared" si="40"/>
        <v>-312978</v>
      </c>
      <c r="BO38" s="32">
        <f t="shared" si="40"/>
        <v>-340583</v>
      </c>
      <c r="BP38" s="31">
        <f t="shared" si="39"/>
        <v>-337908</v>
      </c>
      <c r="BQ38" s="76">
        <f t="shared" si="39"/>
        <v>-358986</v>
      </c>
      <c r="BR38" s="32">
        <f t="shared" si="39"/>
        <v>-445499</v>
      </c>
      <c r="BS38" s="32">
        <f t="shared" si="39"/>
        <v>-318255</v>
      </c>
      <c r="BT38" s="32">
        <f t="shared" si="39"/>
        <v>-436439</v>
      </c>
      <c r="BU38" s="32">
        <f t="shared" si="39"/>
        <v>-270416</v>
      </c>
      <c r="BV38" s="75">
        <f t="shared" si="39"/>
        <v>-436869</v>
      </c>
    </row>
    <row r="39" spans="1:74" ht="12">
      <c r="A39" s="138"/>
      <c r="B39" s="125"/>
      <c r="C39" s="26" t="s">
        <v>12</v>
      </c>
      <c r="D39" s="82"/>
      <c r="E39" s="83"/>
      <c r="F39" s="83"/>
      <c r="G39" s="83"/>
      <c r="H39" s="83"/>
      <c r="I39" s="83"/>
      <c r="J39" s="83"/>
      <c r="K39" s="83"/>
      <c r="L39" s="84"/>
      <c r="M39" s="83"/>
      <c r="N39" s="83"/>
      <c r="O39" s="83"/>
      <c r="P39" s="83"/>
      <c r="Q39" s="83"/>
      <c r="R39" s="82">
        <f>SUM(R37:R38)</f>
        <v>0</v>
      </c>
      <c r="S39" s="85">
        <f>SUM(S37:S38)</f>
        <v>0</v>
      </c>
      <c r="T39" s="84"/>
      <c r="U39" s="84"/>
      <c r="V39" s="83"/>
      <c r="W39" s="84"/>
      <c r="X39" s="86"/>
      <c r="Z39" s="138"/>
      <c r="AA39" s="125"/>
      <c r="AB39" s="26" t="s">
        <v>12</v>
      </c>
      <c r="AC39" s="82">
        <v>0</v>
      </c>
      <c r="AD39" s="83">
        <v>0</v>
      </c>
      <c r="AE39" s="83">
        <v>0</v>
      </c>
      <c r="AF39" s="83">
        <v>0</v>
      </c>
      <c r="AG39" s="83">
        <v>0</v>
      </c>
      <c r="AH39" s="83">
        <v>0</v>
      </c>
      <c r="AI39" s="83">
        <v>0</v>
      </c>
      <c r="AJ39" s="83">
        <v>0</v>
      </c>
      <c r="AK39" s="84">
        <v>0</v>
      </c>
      <c r="AL39" s="83">
        <v>0</v>
      </c>
      <c r="AM39" s="83"/>
      <c r="AN39" s="83"/>
      <c r="AO39" s="83"/>
      <c r="AP39" s="83"/>
      <c r="AQ39" s="82">
        <f>SUM(AQ37:AQ38)</f>
        <v>0</v>
      </c>
      <c r="AR39" s="85">
        <f>SUM(AR37:AR38)</f>
        <v>0</v>
      </c>
      <c r="AS39" s="83"/>
      <c r="AT39" s="84"/>
      <c r="AU39" s="83"/>
      <c r="AV39" s="84"/>
      <c r="AW39" s="86"/>
      <c r="AY39" s="123"/>
      <c r="AZ39" s="136"/>
      <c r="BA39" s="16"/>
      <c r="BB39" s="34">
        <f aca="true" t="shared" si="41" ref="BB39:BV39">BB37/$BB37*100</f>
        <v>100</v>
      </c>
      <c r="BC39" s="34">
        <f t="shared" si="41"/>
        <v>103.92831133323408</v>
      </c>
      <c r="BD39" s="34">
        <f>BD37/$BB37*100</f>
        <v>101.15217234547875</v>
      </c>
      <c r="BE39" s="34">
        <f t="shared" si="41"/>
        <v>103.87877549829821</v>
      </c>
      <c r="BF39" s="34">
        <f t="shared" si="41"/>
        <v>108.9894233774986</v>
      </c>
      <c r="BG39" s="34">
        <f t="shared" si="41"/>
        <v>111.36700570518711</v>
      </c>
      <c r="BH39" s="34">
        <f t="shared" si="41"/>
        <v>112.12745035210692</v>
      </c>
      <c r="BI39" s="34">
        <f t="shared" si="41"/>
        <v>123.09010960671978</v>
      </c>
      <c r="BJ39" s="34">
        <f t="shared" si="41"/>
        <v>113.04818006547607</v>
      </c>
      <c r="BK39" s="34">
        <f t="shared" si="41"/>
        <v>114.48067556051417</v>
      </c>
      <c r="BL39" s="34">
        <f t="shared" si="41"/>
        <v>116.8927568668901</v>
      </c>
      <c r="BM39" s="34">
        <f t="shared" si="41"/>
        <v>115.21243407351913</v>
      </c>
      <c r="BN39" s="34">
        <f t="shared" si="41"/>
        <v>114.16501281612534</v>
      </c>
      <c r="BO39" s="34">
        <f t="shared" si="41"/>
        <v>102.67937360893087</v>
      </c>
      <c r="BP39" s="41">
        <f t="shared" si="41"/>
        <v>103.72539893057142</v>
      </c>
      <c r="BQ39" s="54">
        <f t="shared" si="41"/>
        <v>105.37323682349182</v>
      </c>
      <c r="BR39" s="34">
        <f t="shared" si="41"/>
        <v>106.60382681089654</v>
      </c>
      <c r="BS39" s="34">
        <f t="shared" si="41"/>
        <v>111.29691439928881</v>
      </c>
      <c r="BT39" s="34">
        <f t="shared" si="41"/>
        <v>112.0669948644953</v>
      </c>
      <c r="BU39" s="34">
        <f t="shared" si="41"/>
        <v>92.253971236934</v>
      </c>
      <c r="BV39" s="88">
        <f t="shared" si="41"/>
        <v>107.64022553595647</v>
      </c>
    </row>
    <row r="40" spans="1:74" ht="12">
      <c r="A40" s="138"/>
      <c r="B40" s="148" t="s">
        <v>104</v>
      </c>
      <c r="C40" s="16" t="s">
        <v>103</v>
      </c>
      <c r="D40" s="24">
        <v>1853075</v>
      </c>
      <c r="E40" s="18">
        <v>1849655</v>
      </c>
      <c r="F40" s="18">
        <v>1320875</v>
      </c>
      <c r="G40" s="18">
        <v>1015533</v>
      </c>
      <c r="H40" s="18">
        <v>948948</v>
      </c>
      <c r="I40" s="18">
        <v>590669</v>
      </c>
      <c r="J40" s="18">
        <v>782092</v>
      </c>
      <c r="K40" s="18">
        <v>731185</v>
      </c>
      <c r="L40" s="19">
        <v>668245</v>
      </c>
      <c r="M40" s="18">
        <v>620357</v>
      </c>
      <c r="N40" s="18">
        <v>496701</v>
      </c>
      <c r="O40" s="18">
        <v>898092</v>
      </c>
      <c r="P40" s="18">
        <v>1154670</v>
      </c>
      <c r="Q40" s="18">
        <v>1260435</v>
      </c>
      <c r="R40" s="24">
        <v>1658307</v>
      </c>
      <c r="S40" s="1">
        <v>1628920</v>
      </c>
      <c r="T40" s="19">
        <v>1981515</v>
      </c>
      <c r="U40" s="19">
        <v>1795687</v>
      </c>
      <c r="V40" s="18">
        <v>1554569</v>
      </c>
      <c r="W40" s="19">
        <v>1175342</v>
      </c>
      <c r="X40" s="78">
        <v>920485</v>
      </c>
      <c r="Z40" s="138"/>
      <c r="AA40" s="126" t="s">
        <v>104</v>
      </c>
      <c r="AB40" s="16" t="s">
        <v>103</v>
      </c>
      <c r="AC40" s="24">
        <v>6122181</v>
      </c>
      <c r="AD40" s="18">
        <v>6467868</v>
      </c>
      <c r="AE40" s="18">
        <v>6590560</v>
      </c>
      <c r="AF40" s="18">
        <v>6328098</v>
      </c>
      <c r="AG40" s="18">
        <v>6694124</v>
      </c>
      <c r="AH40" s="18">
        <v>8682444</v>
      </c>
      <c r="AI40" s="18">
        <v>7960672</v>
      </c>
      <c r="AJ40" s="18">
        <v>7982880</v>
      </c>
      <c r="AK40" s="19">
        <v>6913351</v>
      </c>
      <c r="AL40" s="18">
        <v>6798244</v>
      </c>
      <c r="AM40" s="18">
        <v>7032312</v>
      </c>
      <c r="AN40" s="18">
        <v>5839343</v>
      </c>
      <c r="AO40" s="18">
        <v>6531258</v>
      </c>
      <c r="AP40" s="18">
        <v>7194074</v>
      </c>
      <c r="AQ40" s="24">
        <v>7822877</v>
      </c>
      <c r="AR40" s="1">
        <v>8156034</v>
      </c>
      <c r="AS40" s="18">
        <v>8267154</v>
      </c>
      <c r="AT40" s="19">
        <v>9313598</v>
      </c>
      <c r="AU40" s="18">
        <v>8622719</v>
      </c>
      <c r="AV40" s="19">
        <v>7284778</v>
      </c>
      <c r="AW40" s="78">
        <v>7828961</v>
      </c>
      <c r="AY40" s="123"/>
      <c r="AZ40" s="126" t="s">
        <v>99</v>
      </c>
      <c r="BA40" s="20" t="s">
        <v>100</v>
      </c>
      <c r="BB40" s="25"/>
      <c r="BC40" s="22">
        <v>109230</v>
      </c>
      <c r="BD40" s="22"/>
      <c r="BE40" s="22">
        <v>33160</v>
      </c>
      <c r="BF40" s="22">
        <v>51370</v>
      </c>
      <c r="BG40" s="22">
        <v>81730</v>
      </c>
      <c r="BH40" s="22"/>
      <c r="BI40" s="22">
        <v>148610</v>
      </c>
      <c r="BJ40" s="23">
        <v>149490</v>
      </c>
      <c r="BK40" s="22">
        <v>82830</v>
      </c>
      <c r="BL40" s="22">
        <v>75790</v>
      </c>
      <c r="BM40" s="22"/>
      <c r="BN40" s="22">
        <v>176550</v>
      </c>
      <c r="BO40" s="22">
        <v>90310</v>
      </c>
      <c r="BP40" s="25"/>
      <c r="BQ40" s="52"/>
      <c r="BR40" s="22">
        <v>140</v>
      </c>
      <c r="BS40" s="22"/>
      <c r="BT40" s="22">
        <v>70</v>
      </c>
      <c r="BU40" s="22"/>
      <c r="BV40" s="79"/>
    </row>
    <row r="41" spans="1:74" s="77" customFormat="1" ht="12">
      <c r="A41" s="138"/>
      <c r="B41" s="148"/>
      <c r="C41" s="75" t="s">
        <v>97</v>
      </c>
      <c r="D41" s="31"/>
      <c r="E41" s="32"/>
      <c r="F41" s="32">
        <v>-4683</v>
      </c>
      <c r="G41" s="32"/>
      <c r="H41" s="32"/>
      <c r="I41" s="32"/>
      <c r="J41" s="32"/>
      <c r="K41" s="32"/>
      <c r="L41" s="33"/>
      <c r="M41" s="32"/>
      <c r="N41" s="32"/>
      <c r="O41" s="32"/>
      <c r="P41" s="32"/>
      <c r="Q41" s="32"/>
      <c r="R41" s="31"/>
      <c r="S41" s="76"/>
      <c r="T41" s="33"/>
      <c r="U41" s="33"/>
      <c r="V41" s="32"/>
      <c r="W41" s="33"/>
      <c r="X41" s="75"/>
      <c r="Z41" s="138"/>
      <c r="AA41" s="125"/>
      <c r="AB41" s="75" t="s">
        <v>97</v>
      </c>
      <c r="AC41" s="31"/>
      <c r="AD41" s="32"/>
      <c r="AE41" s="32"/>
      <c r="AF41" s="32"/>
      <c r="AG41" s="32"/>
      <c r="AH41" s="32"/>
      <c r="AI41" s="32"/>
      <c r="AJ41" s="32"/>
      <c r="AK41" s="33"/>
      <c r="AL41" s="32"/>
      <c r="AM41" s="32"/>
      <c r="AN41" s="32"/>
      <c r="AO41" s="32"/>
      <c r="AP41" s="32"/>
      <c r="AQ41" s="31"/>
      <c r="AR41" s="76"/>
      <c r="AS41" s="32"/>
      <c r="AT41" s="33"/>
      <c r="AU41" s="32"/>
      <c r="AV41" s="33"/>
      <c r="AW41" s="75"/>
      <c r="AY41" s="123"/>
      <c r="AZ41" s="125"/>
      <c r="BA41" s="16" t="s">
        <v>101</v>
      </c>
      <c r="BB41" s="24"/>
      <c r="BC41" s="18"/>
      <c r="BD41" s="18"/>
      <c r="BE41" s="18"/>
      <c r="BF41" s="18"/>
      <c r="BG41" s="18"/>
      <c r="BH41" s="18">
        <v>280</v>
      </c>
      <c r="BI41" s="18">
        <v>3300</v>
      </c>
      <c r="BJ41" s="19">
        <v>1210</v>
      </c>
      <c r="BK41" s="18">
        <v>2530</v>
      </c>
      <c r="BL41" s="18"/>
      <c r="BM41" s="18">
        <v>310</v>
      </c>
      <c r="BN41" s="18">
        <v>2390</v>
      </c>
      <c r="BO41" s="18">
        <v>17430</v>
      </c>
      <c r="BP41" s="24">
        <v>24360</v>
      </c>
      <c r="BQ41" s="1">
        <v>18760</v>
      </c>
      <c r="BR41" s="18">
        <v>12950</v>
      </c>
      <c r="BS41" s="18"/>
      <c r="BT41" s="18"/>
      <c r="BU41" s="18"/>
      <c r="BV41" s="78"/>
    </row>
    <row r="42" spans="1:74" ht="12">
      <c r="A42" s="138"/>
      <c r="B42" s="148"/>
      <c r="C42" s="16" t="s">
        <v>105</v>
      </c>
      <c r="D42" s="24">
        <v>8144267</v>
      </c>
      <c r="E42" s="18">
        <v>7275023</v>
      </c>
      <c r="F42" s="18">
        <v>6753042</v>
      </c>
      <c r="G42" s="18">
        <v>6722252</v>
      </c>
      <c r="H42" s="18">
        <v>7080479</v>
      </c>
      <c r="I42" s="18">
        <v>5847841</v>
      </c>
      <c r="J42" s="18">
        <v>6672725</v>
      </c>
      <c r="K42" s="18">
        <v>6661756</v>
      </c>
      <c r="L42" s="19">
        <v>5631530</v>
      </c>
      <c r="M42" s="18">
        <v>5486286</v>
      </c>
      <c r="N42" s="18">
        <v>4903227</v>
      </c>
      <c r="O42" s="18">
        <v>4019791</v>
      </c>
      <c r="P42" s="18">
        <v>3933710</v>
      </c>
      <c r="Q42" s="18">
        <v>4077201</v>
      </c>
      <c r="R42" s="24">
        <v>4452722</v>
      </c>
      <c r="S42" s="1">
        <v>4257975</v>
      </c>
      <c r="T42" s="19">
        <v>4484013</v>
      </c>
      <c r="U42" s="19">
        <v>4529804</v>
      </c>
      <c r="V42" s="18">
        <v>4114888</v>
      </c>
      <c r="W42" s="19">
        <v>3253783</v>
      </c>
      <c r="X42" s="78">
        <v>3323509</v>
      </c>
      <c r="Z42" s="138"/>
      <c r="AA42" s="125"/>
      <c r="AB42" s="16" t="s">
        <v>105</v>
      </c>
      <c r="AC42" s="24">
        <v>28408289</v>
      </c>
      <c r="AD42" s="18">
        <v>29108421</v>
      </c>
      <c r="AE42" s="18">
        <v>27076993</v>
      </c>
      <c r="AF42" s="18">
        <v>25155459</v>
      </c>
      <c r="AG42" s="18">
        <v>25858232</v>
      </c>
      <c r="AH42" s="18">
        <v>27776846</v>
      </c>
      <c r="AI42" s="18">
        <v>27097306</v>
      </c>
      <c r="AJ42" s="18">
        <v>26303001</v>
      </c>
      <c r="AK42" s="19">
        <v>25316806</v>
      </c>
      <c r="AL42" s="18">
        <v>22231249</v>
      </c>
      <c r="AM42" s="18">
        <v>21950712</v>
      </c>
      <c r="AN42" s="18">
        <v>22252177</v>
      </c>
      <c r="AO42" s="18">
        <v>20983410</v>
      </c>
      <c r="AP42" s="18">
        <v>21884854</v>
      </c>
      <c r="AQ42" s="24">
        <v>21750370</v>
      </c>
      <c r="AR42" s="1">
        <v>21686077</v>
      </c>
      <c r="AS42" s="18">
        <v>20986283</v>
      </c>
      <c r="AT42" s="19">
        <v>21570421</v>
      </c>
      <c r="AU42" s="18">
        <v>20244404</v>
      </c>
      <c r="AV42" s="19">
        <v>18213450</v>
      </c>
      <c r="AW42" s="78">
        <v>17479402</v>
      </c>
      <c r="AY42" s="123"/>
      <c r="AZ42" s="125"/>
      <c r="BA42" s="26" t="s">
        <v>12</v>
      </c>
      <c r="BB42" s="82">
        <f>SUM(BB40:BB41)</f>
        <v>0</v>
      </c>
      <c r="BC42" s="83">
        <f>SUM(BC40:BC41)</f>
        <v>109230</v>
      </c>
      <c r="BD42" s="83">
        <f aca="true" t="shared" si="42" ref="BD42:BV42">SUM(BD40:BD41)</f>
        <v>0</v>
      </c>
      <c r="BE42" s="83">
        <f t="shared" si="42"/>
        <v>33160</v>
      </c>
      <c r="BF42" s="83">
        <f t="shared" si="42"/>
        <v>51370</v>
      </c>
      <c r="BG42" s="83">
        <f t="shared" si="42"/>
        <v>81730</v>
      </c>
      <c r="BH42" s="83">
        <f t="shared" si="42"/>
        <v>280</v>
      </c>
      <c r="BI42" s="83">
        <f t="shared" si="42"/>
        <v>151910</v>
      </c>
      <c r="BJ42" s="84">
        <f t="shared" si="42"/>
        <v>150700</v>
      </c>
      <c r="BK42" s="83">
        <f t="shared" si="42"/>
        <v>85360</v>
      </c>
      <c r="BL42" s="83">
        <f t="shared" si="42"/>
        <v>75790</v>
      </c>
      <c r="BM42" s="83">
        <f t="shared" si="42"/>
        <v>310</v>
      </c>
      <c r="BN42" s="83">
        <f t="shared" si="42"/>
        <v>178940</v>
      </c>
      <c r="BO42" s="83">
        <f t="shared" si="42"/>
        <v>107740</v>
      </c>
      <c r="BP42" s="82">
        <f t="shared" si="42"/>
        <v>24360</v>
      </c>
      <c r="BQ42" s="85">
        <f t="shared" si="42"/>
        <v>18760</v>
      </c>
      <c r="BR42" s="83">
        <f t="shared" si="42"/>
        <v>13090</v>
      </c>
      <c r="BS42" s="83">
        <f t="shared" si="42"/>
        <v>0</v>
      </c>
      <c r="BT42" s="83">
        <f t="shared" si="42"/>
        <v>70</v>
      </c>
      <c r="BU42" s="83">
        <f t="shared" si="42"/>
        <v>0</v>
      </c>
      <c r="BV42" s="86">
        <f t="shared" si="42"/>
        <v>0</v>
      </c>
    </row>
    <row r="43" spans="1:74" s="77" customFormat="1" ht="12" customHeight="1">
      <c r="A43" s="138"/>
      <c r="B43" s="148"/>
      <c r="C43" s="75" t="s">
        <v>97</v>
      </c>
      <c r="D43" s="31">
        <v>-25819</v>
      </c>
      <c r="E43" s="32">
        <v>-22400</v>
      </c>
      <c r="F43" s="32">
        <v>-32677</v>
      </c>
      <c r="G43" s="32">
        <v>-29031</v>
      </c>
      <c r="H43" s="32">
        <v>-24800</v>
      </c>
      <c r="I43" s="32">
        <v>-21400</v>
      </c>
      <c r="J43" s="32">
        <v>-1800</v>
      </c>
      <c r="K43" s="32"/>
      <c r="L43" s="33"/>
      <c r="M43" s="32"/>
      <c r="N43" s="32"/>
      <c r="O43" s="32"/>
      <c r="P43" s="32"/>
      <c r="Q43" s="32"/>
      <c r="R43" s="31"/>
      <c r="S43" s="76"/>
      <c r="T43" s="33"/>
      <c r="U43" s="33"/>
      <c r="V43" s="32"/>
      <c r="W43" s="33"/>
      <c r="X43" s="75"/>
      <c r="Z43" s="138"/>
      <c r="AA43" s="125"/>
      <c r="AB43" s="75" t="s">
        <v>97</v>
      </c>
      <c r="AC43" s="31">
        <v>-26408</v>
      </c>
      <c r="AD43" s="32">
        <v>-14011</v>
      </c>
      <c r="AE43" s="32">
        <v>-1969</v>
      </c>
      <c r="AF43" s="32">
        <v>-123</v>
      </c>
      <c r="AG43" s="32">
        <v>-12256</v>
      </c>
      <c r="AH43" s="32">
        <v>-41237</v>
      </c>
      <c r="AI43" s="32">
        <v>-12627</v>
      </c>
      <c r="AJ43" s="32">
        <v>-172366</v>
      </c>
      <c r="AK43" s="33">
        <v>-235047</v>
      </c>
      <c r="AL43" s="32">
        <v>-357545</v>
      </c>
      <c r="AM43" s="32"/>
      <c r="AN43" s="32"/>
      <c r="AO43" s="32"/>
      <c r="AP43" s="32"/>
      <c r="AQ43" s="31"/>
      <c r="AR43" s="76"/>
      <c r="AS43" s="32"/>
      <c r="AT43" s="33"/>
      <c r="AU43" s="32"/>
      <c r="AV43" s="33"/>
      <c r="AW43" s="75"/>
      <c r="AY43" s="123"/>
      <c r="AZ43" s="126" t="s">
        <v>104</v>
      </c>
      <c r="BA43" s="20" t="s">
        <v>103</v>
      </c>
      <c r="BB43" s="25">
        <v>298883325</v>
      </c>
      <c r="BC43" s="22">
        <v>303171045</v>
      </c>
      <c r="BD43" s="22">
        <v>296657255</v>
      </c>
      <c r="BE43" s="22">
        <v>294453163</v>
      </c>
      <c r="BF43" s="22">
        <v>291441451</v>
      </c>
      <c r="BG43" s="22">
        <v>296667008</v>
      </c>
      <c r="BH43" s="22">
        <v>299690085</v>
      </c>
      <c r="BI43" s="22">
        <v>307276461</v>
      </c>
      <c r="BJ43" s="23">
        <v>275904936</v>
      </c>
      <c r="BK43" s="22">
        <v>271410157</v>
      </c>
      <c r="BL43" s="22">
        <v>280452582</v>
      </c>
      <c r="BM43" s="22">
        <v>272094387</v>
      </c>
      <c r="BN43" s="22">
        <v>257253109</v>
      </c>
      <c r="BO43" s="22">
        <v>227585286</v>
      </c>
      <c r="BP43" s="25">
        <v>226756449</v>
      </c>
      <c r="BQ43" s="52">
        <v>227569046</v>
      </c>
      <c r="BR43" s="22">
        <v>224342006</v>
      </c>
      <c r="BS43" s="22">
        <v>235172434</v>
      </c>
      <c r="BT43" s="22">
        <v>228887282</v>
      </c>
      <c r="BU43" s="22">
        <v>189106951</v>
      </c>
      <c r="BV43" s="79">
        <v>195040726</v>
      </c>
    </row>
    <row r="44" spans="1:74" ht="12">
      <c r="A44" s="138"/>
      <c r="B44" s="148"/>
      <c r="C44" s="20" t="s">
        <v>12</v>
      </c>
      <c r="D44" s="25">
        <v>9997342</v>
      </c>
      <c r="E44" s="22">
        <v>9124678</v>
      </c>
      <c r="F44" s="22">
        <v>8073917</v>
      </c>
      <c r="G44" s="22">
        <v>7737785</v>
      </c>
      <c r="H44" s="22">
        <v>8029427</v>
      </c>
      <c r="I44" s="22">
        <v>6438510</v>
      </c>
      <c r="J44" s="22">
        <v>7454817</v>
      </c>
      <c r="K44" s="22">
        <v>7392941</v>
      </c>
      <c r="L44" s="23">
        <v>6299775</v>
      </c>
      <c r="M44" s="22">
        <v>6106643</v>
      </c>
      <c r="N44" s="22">
        <v>5399928</v>
      </c>
      <c r="O44" s="22">
        <v>4917883</v>
      </c>
      <c r="P44" s="22">
        <v>5088380</v>
      </c>
      <c r="Q44" s="22">
        <v>5337636</v>
      </c>
      <c r="R44" s="25">
        <f aca="true" t="shared" si="43" ref="R44:X45">SUM(R40,R42)</f>
        <v>6111029</v>
      </c>
      <c r="S44" s="52">
        <f t="shared" si="43"/>
        <v>5886895</v>
      </c>
      <c r="T44" s="23">
        <f t="shared" si="43"/>
        <v>6465528</v>
      </c>
      <c r="U44" s="23">
        <f t="shared" si="43"/>
        <v>6325491</v>
      </c>
      <c r="V44" s="22">
        <f t="shared" si="43"/>
        <v>5669457</v>
      </c>
      <c r="W44" s="23">
        <f t="shared" si="43"/>
        <v>4429125</v>
      </c>
      <c r="X44" s="79">
        <f t="shared" si="43"/>
        <v>4243994</v>
      </c>
      <c r="Z44" s="138"/>
      <c r="AA44" s="125"/>
      <c r="AB44" s="20" t="s">
        <v>12</v>
      </c>
      <c r="AC44" s="25">
        <v>34530470</v>
      </c>
      <c r="AD44" s="22">
        <v>35576289</v>
      </c>
      <c r="AE44" s="22">
        <v>33667553</v>
      </c>
      <c r="AF44" s="22">
        <v>31483557</v>
      </c>
      <c r="AG44" s="22">
        <v>32552356</v>
      </c>
      <c r="AH44" s="22">
        <v>36459290</v>
      </c>
      <c r="AI44" s="22">
        <v>35057978</v>
      </c>
      <c r="AJ44" s="22">
        <v>34285881</v>
      </c>
      <c r="AK44" s="23">
        <v>32230157</v>
      </c>
      <c r="AL44" s="22">
        <v>29029493</v>
      </c>
      <c r="AM44" s="22">
        <v>28983024</v>
      </c>
      <c r="AN44" s="22">
        <v>28091520</v>
      </c>
      <c r="AO44" s="22">
        <v>27514668</v>
      </c>
      <c r="AP44" s="22">
        <v>29078928</v>
      </c>
      <c r="AQ44" s="25">
        <f aca="true" t="shared" si="44" ref="AQ44:AW45">SUM(AQ40,AQ42)</f>
        <v>29573247</v>
      </c>
      <c r="AR44" s="52">
        <f t="shared" si="44"/>
        <v>29842111</v>
      </c>
      <c r="AS44" s="22">
        <f t="shared" si="44"/>
        <v>29253437</v>
      </c>
      <c r="AT44" s="23">
        <f t="shared" si="44"/>
        <v>30884019</v>
      </c>
      <c r="AU44" s="22">
        <f t="shared" si="44"/>
        <v>28867123</v>
      </c>
      <c r="AV44" s="23">
        <f t="shared" si="44"/>
        <v>25498228</v>
      </c>
      <c r="AW44" s="79">
        <f t="shared" si="44"/>
        <v>25308363</v>
      </c>
      <c r="AY44" s="123"/>
      <c r="AZ44" s="125"/>
      <c r="BA44" s="75" t="s">
        <v>97</v>
      </c>
      <c r="BB44" s="31">
        <v>-3394483</v>
      </c>
      <c r="BC44" s="32">
        <v>-3759580</v>
      </c>
      <c r="BD44" s="32">
        <v>-2802376</v>
      </c>
      <c r="BE44" s="32">
        <v>-2666465</v>
      </c>
      <c r="BF44" s="32">
        <v>-2663961</v>
      </c>
      <c r="BG44" s="32">
        <v>-3214682</v>
      </c>
      <c r="BH44" s="32">
        <v>-2968614</v>
      </c>
      <c r="BI44" s="32">
        <v>-2595489</v>
      </c>
      <c r="BJ44" s="33">
        <v>-2257105</v>
      </c>
      <c r="BK44" s="32">
        <v>-2154730</v>
      </c>
      <c r="BL44" s="32"/>
      <c r="BM44" s="32"/>
      <c r="BN44" s="32"/>
      <c r="BO44" s="32"/>
      <c r="BP44" s="31"/>
      <c r="BQ44" s="76"/>
      <c r="BR44" s="32"/>
      <c r="BS44" s="32"/>
      <c r="BT44" s="32"/>
      <c r="BU44" s="32"/>
      <c r="BV44" s="75"/>
    </row>
    <row r="45" spans="1:74" s="77" customFormat="1" ht="12">
      <c r="A45" s="138"/>
      <c r="B45" s="148"/>
      <c r="C45" s="75" t="s">
        <v>97</v>
      </c>
      <c r="D45" s="31">
        <v>-25819</v>
      </c>
      <c r="E45" s="32">
        <v>-22400</v>
      </c>
      <c r="F45" s="32">
        <v>-37360</v>
      </c>
      <c r="G45" s="32">
        <v>-29031</v>
      </c>
      <c r="H45" s="32">
        <v>-24800</v>
      </c>
      <c r="I45" s="32">
        <v>-21400</v>
      </c>
      <c r="J45" s="32">
        <v>-1800</v>
      </c>
      <c r="K45" s="32">
        <v>0</v>
      </c>
      <c r="L45" s="33">
        <v>0</v>
      </c>
      <c r="M45" s="32">
        <v>0</v>
      </c>
      <c r="N45" s="32">
        <v>0</v>
      </c>
      <c r="O45" s="32">
        <v>0</v>
      </c>
      <c r="P45" s="32">
        <v>0</v>
      </c>
      <c r="Q45" s="32">
        <v>0</v>
      </c>
      <c r="R45" s="31">
        <f t="shared" si="43"/>
        <v>0</v>
      </c>
      <c r="S45" s="76">
        <f t="shared" si="43"/>
        <v>0</v>
      </c>
      <c r="T45" s="33">
        <f t="shared" si="43"/>
        <v>0</v>
      </c>
      <c r="U45" s="33">
        <f t="shared" si="43"/>
        <v>0</v>
      </c>
      <c r="V45" s="32">
        <f t="shared" si="43"/>
        <v>0</v>
      </c>
      <c r="W45" s="33">
        <f t="shared" si="43"/>
        <v>0</v>
      </c>
      <c r="X45" s="75">
        <f t="shared" si="43"/>
        <v>0</v>
      </c>
      <c r="Z45" s="138"/>
      <c r="AA45" s="125"/>
      <c r="AB45" s="75" t="s">
        <v>97</v>
      </c>
      <c r="AC45" s="31">
        <v>-26408</v>
      </c>
      <c r="AD45" s="32">
        <v>-14011</v>
      </c>
      <c r="AE45" s="32">
        <v>-1969</v>
      </c>
      <c r="AF45" s="32">
        <v>-123</v>
      </c>
      <c r="AG45" s="32">
        <v>-12256</v>
      </c>
      <c r="AH45" s="32">
        <v>-41237</v>
      </c>
      <c r="AI45" s="32">
        <v>-12627</v>
      </c>
      <c r="AJ45" s="32">
        <v>-172366</v>
      </c>
      <c r="AK45" s="33">
        <v>-235047</v>
      </c>
      <c r="AL45" s="32">
        <v>-357545</v>
      </c>
      <c r="AM45" s="18">
        <v>0</v>
      </c>
      <c r="AN45" s="18">
        <v>0</v>
      </c>
      <c r="AO45" s="18">
        <v>0</v>
      </c>
      <c r="AP45" s="18">
        <v>0</v>
      </c>
      <c r="AQ45" s="24">
        <f t="shared" si="44"/>
        <v>0</v>
      </c>
      <c r="AR45" s="1">
        <f t="shared" si="44"/>
        <v>0</v>
      </c>
      <c r="AS45" s="32">
        <f t="shared" si="44"/>
        <v>0</v>
      </c>
      <c r="AT45" s="33">
        <f t="shared" si="44"/>
        <v>0</v>
      </c>
      <c r="AU45" s="32">
        <f t="shared" si="44"/>
        <v>0</v>
      </c>
      <c r="AV45" s="33">
        <f t="shared" si="44"/>
        <v>0</v>
      </c>
      <c r="AW45" s="75">
        <f t="shared" si="44"/>
        <v>0</v>
      </c>
      <c r="AY45" s="123"/>
      <c r="AZ45" s="125"/>
      <c r="BA45" s="16" t="s">
        <v>105</v>
      </c>
      <c r="BB45" s="24">
        <v>256492351</v>
      </c>
      <c r="BC45" s="18">
        <v>260045072</v>
      </c>
      <c r="BD45" s="18">
        <v>244055998</v>
      </c>
      <c r="BE45" s="18">
        <v>241983680</v>
      </c>
      <c r="BF45" s="18">
        <v>247467102</v>
      </c>
      <c r="BG45" s="18">
        <v>253275069</v>
      </c>
      <c r="BH45" s="18">
        <v>255925821</v>
      </c>
      <c r="BI45" s="18">
        <v>273613597</v>
      </c>
      <c r="BJ45" s="19">
        <v>237677747</v>
      </c>
      <c r="BK45" s="18">
        <v>236589561</v>
      </c>
      <c r="BL45" s="18">
        <v>245431864</v>
      </c>
      <c r="BM45" s="18">
        <v>242988712</v>
      </c>
      <c r="BN45" s="18">
        <v>218442849</v>
      </c>
      <c r="BO45" s="18">
        <v>210327332</v>
      </c>
      <c r="BP45" s="24">
        <v>210550093</v>
      </c>
      <c r="BQ45" s="1">
        <v>212544359</v>
      </c>
      <c r="BR45" s="18">
        <v>212848161</v>
      </c>
      <c r="BS45" s="18">
        <v>214129611</v>
      </c>
      <c r="BT45" s="18">
        <v>206223484</v>
      </c>
      <c r="BU45" s="18">
        <v>174435596</v>
      </c>
      <c r="BV45" s="78">
        <v>184518698</v>
      </c>
    </row>
    <row r="46" spans="1:74" ht="12">
      <c r="A46" s="138"/>
      <c r="B46" s="148"/>
      <c r="C46" s="26"/>
      <c r="D46" s="30">
        <f aca="true" t="shared" si="45" ref="D46:X46">D44/$D44*100</f>
        <v>100</v>
      </c>
      <c r="E46" s="30">
        <f t="shared" si="45"/>
        <v>91.27103984239011</v>
      </c>
      <c r="F46" s="30">
        <f t="shared" si="45"/>
        <v>80.76063617709586</v>
      </c>
      <c r="G46" s="30">
        <f t="shared" si="45"/>
        <v>77.39842250070068</v>
      </c>
      <c r="H46" s="30">
        <f t="shared" si="45"/>
        <v>80.31561789123549</v>
      </c>
      <c r="I46" s="30">
        <f t="shared" si="45"/>
        <v>64.40221810957352</v>
      </c>
      <c r="J46" s="30">
        <f t="shared" si="45"/>
        <v>74.56799017178766</v>
      </c>
      <c r="K46" s="30">
        <f t="shared" si="45"/>
        <v>73.94906566165287</v>
      </c>
      <c r="L46" s="30">
        <f t="shared" si="45"/>
        <v>63.01449925390169</v>
      </c>
      <c r="M46" s="30">
        <f t="shared" si="45"/>
        <v>61.08266577256235</v>
      </c>
      <c r="N46" s="30">
        <f t="shared" si="45"/>
        <v>54.013636824668</v>
      </c>
      <c r="O46" s="30">
        <f t="shared" si="45"/>
        <v>49.19190520840439</v>
      </c>
      <c r="P46" s="30">
        <f t="shared" si="45"/>
        <v>50.89732850991794</v>
      </c>
      <c r="Q46" s="30">
        <f t="shared" si="45"/>
        <v>53.390551208511226</v>
      </c>
      <c r="R46" s="80">
        <f t="shared" si="45"/>
        <v>61.126537433649865</v>
      </c>
      <c r="S46" s="53">
        <f t="shared" si="45"/>
        <v>58.8846015270859</v>
      </c>
      <c r="T46" s="59">
        <f t="shared" si="45"/>
        <v>64.67246994251073</v>
      </c>
      <c r="U46" s="59">
        <f t="shared" si="45"/>
        <v>63.27172762520278</v>
      </c>
      <c r="V46" s="30">
        <f t="shared" si="45"/>
        <v>56.70964342322189</v>
      </c>
      <c r="W46" s="59">
        <f t="shared" si="45"/>
        <v>44.30302574424282</v>
      </c>
      <c r="X46" s="81">
        <f t="shared" si="45"/>
        <v>42.45122353521566</v>
      </c>
      <c r="Z46" s="138"/>
      <c r="AA46" s="125"/>
      <c r="AB46" s="16"/>
      <c r="AC46" s="30">
        <f aca="true" t="shared" si="46" ref="AC46:AW46">AC44/$AC44*100</f>
        <v>100</v>
      </c>
      <c r="AD46" s="30">
        <f t="shared" si="46"/>
        <v>103.02868452123587</v>
      </c>
      <c r="AE46" s="30">
        <f t="shared" si="46"/>
        <v>97.50099839359268</v>
      </c>
      <c r="AF46" s="30">
        <f t="shared" si="46"/>
        <v>91.17616122804004</v>
      </c>
      <c r="AG46" s="30">
        <f t="shared" si="46"/>
        <v>94.27139566881077</v>
      </c>
      <c r="AH46" s="30">
        <f t="shared" si="46"/>
        <v>105.58584925140029</v>
      </c>
      <c r="AI46" s="30">
        <f t="shared" si="46"/>
        <v>101.52765948450747</v>
      </c>
      <c r="AJ46" s="30">
        <f t="shared" si="46"/>
        <v>99.29167196392056</v>
      </c>
      <c r="AK46" s="30">
        <f t="shared" si="46"/>
        <v>93.33830961466786</v>
      </c>
      <c r="AL46" s="30">
        <f t="shared" si="46"/>
        <v>84.06920902032321</v>
      </c>
      <c r="AM46" s="30">
        <f t="shared" si="46"/>
        <v>83.9346351208078</v>
      </c>
      <c r="AN46" s="30">
        <f t="shared" si="46"/>
        <v>81.3528457620183</v>
      </c>
      <c r="AO46" s="30">
        <f t="shared" si="46"/>
        <v>79.68228639807103</v>
      </c>
      <c r="AP46" s="30">
        <f t="shared" si="46"/>
        <v>84.21237243512758</v>
      </c>
      <c r="AQ46" s="80">
        <f t="shared" si="46"/>
        <v>85.6439168073878</v>
      </c>
      <c r="AR46" s="53">
        <f t="shared" si="46"/>
        <v>86.42254507395933</v>
      </c>
      <c r="AS46" s="30">
        <f t="shared" si="46"/>
        <v>84.71774928056294</v>
      </c>
      <c r="AT46" s="59">
        <f t="shared" si="46"/>
        <v>89.439903366505</v>
      </c>
      <c r="AU46" s="30">
        <f t="shared" si="46"/>
        <v>83.59898663412343</v>
      </c>
      <c r="AV46" s="59">
        <f t="shared" si="46"/>
        <v>73.8426902385053</v>
      </c>
      <c r="AW46" s="81">
        <f t="shared" si="46"/>
        <v>73.29284252429811</v>
      </c>
      <c r="AY46" s="123"/>
      <c r="AZ46" s="125"/>
      <c r="BA46" s="75" t="s">
        <v>97</v>
      </c>
      <c r="BB46" s="31">
        <v>-2079807</v>
      </c>
      <c r="BC46" s="32">
        <v>-1507639</v>
      </c>
      <c r="BD46" s="32">
        <v>-392597</v>
      </c>
      <c r="BE46" s="32">
        <v>-397231</v>
      </c>
      <c r="BF46" s="32">
        <v>-480667</v>
      </c>
      <c r="BG46" s="32">
        <v>-449732</v>
      </c>
      <c r="BH46" s="32">
        <v>-459931</v>
      </c>
      <c r="BI46" s="32">
        <v>-530693</v>
      </c>
      <c r="BJ46" s="33">
        <v>-458023</v>
      </c>
      <c r="BK46" s="32">
        <v>-442029</v>
      </c>
      <c r="BL46" s="32"/>
      <c r="BM46" s="32"/>
      <c r="BN46" s="32"/>
      <c r="BO46" s="32"/>
      <c r="BP46" s="31"/>
      <c r="BQ46" s="76"/>
      <c r="BR46" s="32"/>
      <c r="BS46" s="32"/>
      <c r="BT46" s="32"/>
      <c r="BU46" s="32"/>
      <c r="BV46" s="75"/>
    </row>
    <row r="47" spans="1:74" s="45" customFormat="1" ht="12">
      <c r="A47" s="138"/>
      <c r="B47" s="126" t="s">
        <v>99</v>
      </c>
      <c r="C47" s="20" t="s">
        <v>103</v>
      </c>
      <c r="D47" s="24">
        <v>9284345</v>
      </c>
      <c r="E47" s="18">
        <v>9423620</v>
      </c>
      <c r="F47" s="18">
        <v>9069610</v>
      </c>
      <c r="G47" s="18">
        <v>9078440</v>
      </c>
      <c r="H47" s="18">
        <v>9409670</v>
      </c>
      <c r="I47" s="18">
        <v>12388640</v>
      </c>
      <c r="J47" s="18">
        <v>11283825</v>
      </c>
      <c r="K47" s="18">
        <v>9116245</v>
      </c>
      <c r="L47" s="19">
        <v>3518180</v>
      </c>
      <c r="M47" s="18"/>
      <c r="N47" s="18"/>
      <c r="O47" s="18"/>
      <c r="P47" s="18"/>
      <c r="Q47" s="18"/>
      <c r="R47" s="24"/>
      <c r="S47" s="1"/>
      <c r="T47" s="19"/>
      <c r="U47" s="19"/>
      <c r="V47" s="18"/>
      <c r="W47" s="19"/>
      <c r="X47" s="78"/>
      <c r="Z47" s="138"/>
      <c r="AA47" s="126" t="s">
        <v>99</v>
      </c>
      <c r="AB47" s="20" t="s">
        <v>103</v>
      </c>
      <c r="AC47" s="25">
        <v>10171250</v>
      </c>
      <c r="AD47" s="22">
        <v>10800435</v>
      </c>
      <c r="AE47" s="22">
        <v>10415500</v>
      </c>
      <c r="AF47" s="22">
        <v>10222315</v>
      </c>
      <c r="AG47" s="22">
        <v>10533555</v>
      </c>
      <c r="AH47" s="22">
        <v>11485490</v>
      </c>
      <c r="AI47" s="22">
        <v>11639790</v>
      </c>
      <c r="AJ47" s="22">
        <v>12125430</v>
      </c>
      <c r="AK47" s="23">
        <v>11566380</v>
      </c>
      <c r="AL47" s="22">
        <v>10353005</v>
      </c>
      <c r="AM47" s="22">
        <v>8489970</v>
      </c>
      <c r="AN47" s="22">
        <v>8196055</v>
      </c>
      <c r="AO47" s="22">
        <v>8051750</v>
      </c>
      <c r="AP47" s="22">
        <v>8450950</v>
      </c>
      <c r="AQ47" s="25">
        <v>8250125</v>
      </c>
      <c r="AR47" s="52">
        <v>8079135</v>
      </c>
      <c r="AS47" s="18">
        <v>8067735</v>
      </c>
      <c r="AT47" s="19">
        <v>5620390</v>
      </c>
      <c r="AU47" s="18">
        <v>3832260</v>
      </c>
      <c r="AV47" s="19">
        <v>3190745</v>
      </c>
      <c r="AW47" s="78">
        <v>3604395</v>
      </c>
      <c r="AY47" s="123"/>
      <c r="AZ47" s="125"/>
      <c r="BA47" s="20" t="s">
        <v>12</v>
      </c>
      <c r="BB47" s="25">
        <f aca="true" t="shared" si="47" ref="BB47:BV48">SUM(BB43,BB45)</f>
        <v>555375676</v>
      </c>
      <c r="BC47" s="22">
        <f t="shared" si="47"/>
        <v>563216117</v>
      </c>
      <c r="BD47" s="22">
        <f t="shared" si="47"/>
        <v>540713253</v>
      </c>
      <c r="BE47" s="22">
        <f t="shared" si="47"/>
        <v>536436843</v>
      </c>
      <c r="BF47" s="22">
        <f t="shared" si="47"/>
        <v>538908553</v>
      </c>
      <c r="BG47" s="22">
        <f t="shared" si="47"/>
        <v>549942077</v>
      </c>
      <c r="BH47" s="22">
        <f t="shared" si="47"/>
        <v>555615906</v>
      </c>
      <c r="BI47" s="22">
        <f t="shared" si="47"/>
        <v>580890058</v>
      </c>
      <c r="BJ47" s="23">
        <f t="shared" si="47"/>
        <v>513582683</v>
      </c>
      <c r="BK47" s="22">
        <f t="shared" si="47"/>
        <v>507999718</v>
      </c>
      <c r="BL47" s="22">
        <f t="shared" si="47"/>
        <v>525884446</v>
      </c>
      <c r="BM47" s="22">
        <f t="shared" si="47"/>
        <v>515083099</v>
      </c>
      <c r="BN47" s="22">
        <f t="shared" si="47"/>
        <v>475695958</v>
      </c>
      <c r="BO47" s="22">
        <f t="shared" si="47"/>
        <v>437912618</v>
      </c>
      <c r="BP47" s="25">
        <f t="shared" si="47"/>
        <v>437306542</v>
      </c>
      <c r="BQ47" s="52">
        <f t="shared" si="47"/>
        <v>440113405</v>
      </c>
      <c r="BR47" s="22">
        <f t="shared" si="47"/>
        <v>437190167</v>
      </c>
      <c r="BS47" s="22">
        <f t="shared" si="47"/>
        <v>449302045</v>
      </c>
      <c r="BT47" s="22">
        <f t="shared" si="47"/>
        <v>435110766</v>
      </c>
      <c r="BU47" s="22">
        <f t="shared" si="47"/>
        <v>363542547</v>
      </c>
      <c r="BV47" s="79">
        <f t="shared" si="47"/>
        <v>379559424</v>
      </c>
    </row>
    <row r="48" spans="1:74" s="45" customFormat="1" ht="12">
      <c r="A48" s="138"/>
      <c r="B48" s="125"/>
      <c r="C48" s="16" t="s">
        <v>105</v>
      </c>
      <c r="D48" s="24">
        <v>8345455</v>
      </c>
      <c r="E48" s="18">
        <v>8523295</v>
      </c>
      <c r="F48" s="18">
        <v>8344945</v>
      </c>
      <c r="G48" s="18">
        <v>8134290</v>
      </c>
      <c r="H48" s="18">
        <v>8516795</v>
      </c>
      <c r="I48" s="18">
        <v>11556825</v>
      </c>
      <c r="J48" s="18">
        <v>10630180</v>
      </c>
      <c r="K48" s="18">
        <v>8635750</v>
      </c>
      <c r="L48" s="19">
        <v>3614940</v>
      </c>
      <c r="M48" s="18"/>
      <c r="N48" s="18"/>
      <c r="O48" s="18"/>
      <c r="P48" s="18"/>
      <c r="Q48" s="18"/>
      <c r="R48" s="24"/>
      <c r="S48" s="1"/>
      <c r="T48" s="19"/>
      <c r="U48" s="19"/>
      <c r="V48" s="18"/>
      <c r="W48" s="19"/>
      <c r="X48" s="78"/>
      <c r="Z48" s="138"/>
      <c r="AA48" s="125"/>
      <c r="AB48" s="16" t="s">
        <v>105</v>
      </c>
      <c r="AC48" s="24">
        <v>9262145</v>
      </c>
      <c r="AD48" s="18">
        <v>10070580</v>
      </c>
      <c r="AE48" s="18">
        <v>9806500</v>
      </c>
      <c r="AF48" s="18">
        <v>9024155</v>
      </c>
      <c r="AG48" s="18">
        <v>9528445</v>
      </c>
      <c r="AH48" s="18">
        <v>10700900</v>
      </c>
      <c r="AI48" s="18">
        <v>10956845</v>
      </c>
      <c r="AJ48" s="18">
        <v>11326275</v>
      </c>
      <c r="AK48" s="19">
        <v>10625350</v>
      </c>
      <c r="AL48" s="18">
        <v>9919615</v>
      </c>
      <c r="AM48" s="18">
        <v>7802975</v>
      </c>
      <c r="AN48" s="18">
        <v>7704140</v>
      </c>
      <c r="AO48" s="18">
        <v>7143435</v>
      </c>
      <c r="AP48" s="18">
        <v>7614810</v>
      </c>
      <c r="AQ48" s="24">
        <v>7648880</v>
      </c>
      <c r="AR48" s="1">
        <v>7601805</v>
      </c>
      <c r="AS48" s="18">
        <v>7631770</v>
      </c>
      <c r="AT48" s="19">
        <v>5013250</v>
      </c>
      <c r="AU48" s="18">
        <v>3538230</v>
      </c>
      <c r="AV48" s="19">
        <v>3040110</v>
      </c>
      <c r="AW48" s="78">
        <v>3440225</v>
      </c>
      <c r="AY48" s="123"/>
      <c r="AZ48" s="125"/>
      <c r="BA48" s="75" t="s">
        <v>97</v>
      </c>
      <c r="BB48" s="31">
        <f>SUM(BB44,BB46)</f>
        <v>-5474290</v>
      </c>
      <c r="BC48" s="32">
        <f t="shared" si="47"/>
        <v>-5267219</v>
      </c>
      <c r="BD48" s="32">
        <f t="shared" si="47"/>
        <v>-3194973</v>
      </c>
      <c r="BE48" s="32">
        <f t="shared" si="47"/>
        <v>-3063696</v>
      </c>
      <c r="BF48" s="32">
        <f t="shared" si="47"/>
        <v>-3144628</v>
      </c>
      <c r="BG48" s="32">
        <f t="shared" si="47"/>
        <v>-3664414</v>
      </c>
      <c r="BH48" s="32">
        <f t="shared" si="47"/>
        <v>-3428545</v>
      </c>
      <c r="BI48" s="32">
        <f t="shared" si="47"/>
        <v>-3126182</v>
      </c>
      <c r="BJ48" s="33">
        <f t="shared" si="47"/>
        <v>-2715128</v>
      </c>
      <c r="BK48" s="32">
        <f t="shared" si="47"/>
        <v>-2596759</v>
      </c>
      <c r="BL48" s="32">
        <f t="shared" si="47"/>
        <v>0</v>
      </c>
      <c r="BM48" s="32">
        <f t="shared" si="47"/>
        <v>0</v>
      </c>
      <c r="BN48" s="32">
        <f t="shared" si="47"/>
        <v>0</v>
      </c>
      <c r="BO48" s="32">
        <f t="shared" si="47"/>
        <v>0</v>
      </c>
      <c r="BP48" s="31">
        <f t="shared" si="47"/>
        <v>0</v>
      </c>
      <c r="BQ48" s="76">
        <f t="shared" si="47"/>
        <v>0</v>
      </c>
      <c r="BR48" s="32">
        <f t="shared" si="47"/>
        <v>0</v>
      </c>
      <c r="BS48" s="32">
        <f t="shared" si="47"/>
        <v>0</v>
      </c>
      <c r="BT48" s="32">
        <f t="shared" si="47"/>
        <v>0</v>
      </c>
      <c r="BU48" s="32">
        <f t="shared" si="47"/>
        <v>0</v>
      </c>
      <c r="BV48" s="75">
        <f t="shared" si="47"/>
        <v>0</v>
      </c>
    </row>
    <row r="49" spans="1:74" ht="12">
      <c r="A49" s="138"/>
      <c r="B49" s="125"/>
      <c r="C49" s="26" t="s">
        <v>12</v>
      </c>
      <c r="D49" s="82">
        <v>17629800</v>
      </c>
      <c r="E49" s="83">
        <v>17946915</v>
      </c>
      <c r="F49" s="83">
        <v>17414555</v>
      </c>
      <c r="G49" s="83">
        <v>17212730</v>
      </c>
      <c r="H49" s="83">
        <v>17926465</v>
      </c>
      <c r="I49" s="83">
        <v>23945465</v>
      </c>
      <c r="J49" s="83">
        <v>21914005</v>
      </c>
      <c r="K49" s="83">
        <v>17751995</v>
      </c>
      <c r="L49" s="84">
        <v>7133120</v>
      </c>
      <c r="M49" s="83"/>
      <c r="N49" s="83"/>
      <c r="O49" s="83"/>
      <c r="P49" s="83"/>
      <c r="Q49" s="83"/>
      <c r="R49" s="82">
        <f aca="true" t="shared" si="48" ref="R49:X49">SUM(R47:R48)</f>
        <v>0</v>
      </c>
      <c r="S49" s="85">
        <f t="shared" si="48"/>
        <v>0</v>
      </c>
      <c r="T49" s="84">
        <f t="shared" si="48"/>
        <v>0</v>
      </c>
      <c r="U49" s="84">
        <f t="shared" si="48"/>
        <v>0</v>
      </c>
      <c r="V49" s="83">
        <f t="shared" si="48"/>
        <v>0</v>
      </c>
      <c r="W49" s="84">
        <f t="shared" si="48"/>
        <v>0</v>
      </c>
      <c r="X49" s="86">
        <f t="shared" si="48"/>
        <v>0</v>
      </c>
      <c r="Z49" s="138"/>
      <c r="AA49" s="125"/>
      <c r="AB49" s="26" t="s">
        <v>12</v>
      </c>
      <c r="AC49" s="82">
        <v>19433395</v>
      </c>
      <c r="AD49" s="83">
        <v>20871015</v>
      </c>
      <c r="AE49" s="83">
        <v>20222000</v>
      </c>
      <c r="AF49" s="83">
        <v>19246470</v>
      </c>
      <c r="AG49" s="83">
        <v>20062000</v>
      </c>
      <c r="AH49" s="83">
        <v>22186390</v>
      </c>
      <c r="AI49" s="83">
        <v>22596635</v>
      </c>
      <c r="AJ49" s="83">
        <v>23451705</v>
      </c>
      <c r="AK49" s="84">
        <v>22191730</v>
      </c>
      <c r="AL49" s="83">
        <v>20272620</v>
      </c>
      <c r="AM49" s="83">
        <v>16292945</v>
      </c>
      <c r="AN49" s="83">
        <v>15900195</v>
      </c>
      <c r="AO49" s="83">
        <v>15195185</v>
      </c>
      <c r="AP49" s="83">
        <v>16065760</v>
      </c>
      <c r="AQ49" s="82">
        <f aca="true" t="shared" si="49" ref="AQ49:AW49">SUM(AQ47:AQ48)</f>
        <v>15899005</v>
      </c>
      <c r="AR49" s="85">
        <f t="shared" si="49"/>
        <v>15680940</v>
      </c>
      <c r="AS49" s="83">
        <f t="shared" si="49"/>
        <v>15699505</v>
      </c>
      <c r="AT49" s="84">
        <f t="shared" si="49"/>
        <v>10633640</v>
      </c>
      <c r="AU49" s="83">
        <f t="shared" si="49"/>
        <v>7370490</v>
      </c>
      <c r="AV49" s="84">
        <f t="shared" si="49"/>
        <v>6230855</v>
      </c>
      <c r="AW49" s="86">
        <f t="shared" si="49"/>
        <v>7044620</v>
      </c>
      <c r="AY49" s="123"/>
      <c r="AZ49" s="136"/>
      <c r="BA49" s="16"/>
      <c r="BB49" s="34">
        <f aca="true" t="shared" si="50" ref="BB49:BV49">BB47/$BB47*100</f>
        <v>100</v>
      </c>
      <c r="BC49" s="34">
        <f t="shared" si="50"/>
        <v>101.41173647655393</v>
      </c>
      <c r="BD49" s="34">
        <f t="shared" si="50"/>
        <v>97.35990904290162</v>
      </c>
      <c r="BE49" s="34">
        <f t="shared" si="50"/>
        <v>96.58990592882934</v>
      </c>
      <c r="BF49" s="34">
        <f t="shared" si="50"/>
        <v>97.03495782915779</v>
      </c>
      <c r="BG49" s="34">
        <f t="shared" si="50"/>
        <v>99.0216354019797</v>
      </c>
      <c r="BH49" s="34">
        <f t="shared" si="50"/>
        <v>100.04325540537357</v>
      </c>
      <c r="BI49" s="34">
        <f t="shared" si="50"/>
        <v>104.59407624470755</v>
      </c>
      <c r="BJ49" s="34">
        <f t="shared" si="50"/>
        <v>92.47482473467204</v>
      </c>
      <c r="BK49" s="34">
        <f t="shared" si="50"/>
        <v>91.46956554863594</v>
      </c>
      <c r="BL49" s="34">
        <f t="shared" si="50"/>
        <v>94.68985926564058</v>
      </c>
      <c r="BM49" s="34">
        <f t="shared" si="50"/>
        <v>92.74498708870354</v>
      </c>
      <c r="BN49" s="34">
        <f t="shared" si="50"/>
        <v>85.65300544419235</v>
      </c>
      <c r="BO49" s="34">
        <f t="shared" si="50"/>
        <v>78.84980148104289</v>
      </c>
      <c r="BP49" s="41">
        <f t="shared" si="50"/>
        <v>78.74067246690149</v>
      </c>
      <c r="BQ49" s="54">
        <f t="shared" si="50"/>
        <v>79.24607144660041</v>
      </c>
      <c r="BR49" s="34">
        <f t="shared" si="50"/>
        <v>78.71971818225614</v>
      </c>
      <c r="BS49" s="34">
        <f t="shared" si="50"/>
        <v>80.9005623429572</v>
      </c>
      <c r="BT49" s="34">
        <f t="shared" si="50"/>
        <v>78.34530477348454</v>
      </c>
      <c r="BU49" s="34">
        <f t="shared" si="50"/>
        <v>65.45885293687222</v>
      </c>
      <c r="BV49" s="88">
        <f t="shared" si="50"/>
        <v>68.34282457843905</v>
      </c>
    </row>
    <row r="50" spans="1:74" ht="12">
      <c r="A50" s="138"/>
      <c r="B50" s="126" t="s">
        <v>12</v>
      </c>
      <c r="C50" s="16" t="s">
        <v>106</v>
      </c>
      <c r="D50" s="24">
        <v>11144000</v>
      </c>
      <c r="E50" s="18">
        <v>11277414</v>
      </c>
      <c r="F50" s="18">
        <v>10404009</v>
      </c>
      <c r="G50" s="18">
        <v>10159764</v>
      </c>
      <c r="H50" s="18">
        <v>10365034</v>
      </c>
      <c r="I50" s="18">
        <v>12987647</v>
      </c>
      <c r="J50" s="18">
        <v>12067197</v>
      </c>
      <c r="K50" s="18">
        <v>9905571</v>
      </c>
      <c r="L50" s="19">
        <v>4267597</v>
      </c>
      <c r="M50" s="18">
        <v>665707</v>
      </c>
      <c r="N50" s="18">
        <v>515463</v>
      </c>
      <c r="O50" s="18">
        <v>992385</v>
      </c>
      <c r="P50" s="18">
        <v>1256457</v>
      </c>
      <c r="Q50" s="18">
        <v>1321342</v>
      </c>
      <c r="R50" s="24">
        <f aca="true" t="shared" si="51" ref="R50:X50">SUM(R30,R37,R40,R47)</f>
        <v>1737624</v>
      </c>
      <c r="S50" s="1">
        <f t="shared" si="51"/>
        <v>1691604</v>
      </c>
      <c r="T50" s="19">
        <f t="shared" si="51"/>
        <v>2044863</v>
      </c>
      <c r="U50" s="19">
        <f t="shared" si="51"/>
        <v>1849255</v>
      </c>
      <c r="V50" s="18">
        <f t="shared" si="51"/>
        <v>1613706</v>
      </c>
      <c r="W50" s="19">
        <f t="shared" si="51"/>
        <v>1385744</v>
      </c>
      <c r="X50" s="78">
        <f t="shared" si="51"/>
        <v>1068434</v>
      </c>
      <c r="Z50" s="138"/>
      <c r="AA50" s="126" t="s">
        <v>12</v>
      </c>
      <c r="AB50" s="16" t="s">
        <v>106</v>
      </c>
      <c r="AC50" s="24">
        <v>25957297</v>
      </c>
      <c r="AD50" s="18">
        <v>27712695</v>
      </c>
      <c r="AE50" s="18">
        <v>27494022</v>
      </c>
      <c r="AF50" s="18">
        <v>24345947</v>
      </c>
      <c r="AG50" s="18">
        <v>25702422</v>
      </c>
      <c r="AH50" s="18">
        <v>30208754</v>
      </c>
      <c r="AI50" s="18">
        <v>32675099</v>
      </c>
      <c r="AJ50" s="18">
        <v>34197940</v>
      </c>
      <c r="AK50" s="19">
        <v>32812548</v>
      </c>
      <c r="AL50" s="18">
        <v>31765887</v>
      </c>
      <c r="AM50" s="22">
        <v>31034313</v>
      </c>
      <c r="AN50" s="22">
        <v>29090256</v>
      </c>
      <c r="AO50" s="22">
        <v>30591857</v>
      </c>
      <c r="AP50" s="22">
        <v>32842827</v>
      </c>
      <c r="AQ50" s="25">
        <f aca="true" t="shared" si="52" ref="AQ50:AW50">SUM(AQ30,AQ37,AQ40,AQ47)</f>
        <v>34455324</v>
      </c>
      <c r="AR50" s="52">
        <f t="shared" si="52"/>
        <v>34952568</v>
      </c>
      <c r="AS50" s="18">
        <f t="shared" si="52"/>
        <v>33827231</v>
      </c>
      <c r="AT50" s="19">
        <f t="shared" si="52"/>
        <v>32569889</v>
      </c>
      <c r="AU50" s="18">
        <f t="shared" si="52"/>
        <v>26133946</v>
      </c>
      <c r="AV50" s="19">
        <f t="shared" si="52"/>
        <v>22610207</v>
      </c>
      <c r="AW50" s="78">
        <f t="shared" si="52"/>
        <v>25008352</v>
      </c>
      <c r="AY50" s="123"/>
      <c r="AZ50" s="126" t="s">
        <v>99</v>
      </c>
      <c r="BA50" s="20" t="s">
        <v>103</v>
      </c>
      <c r="BB50" s="25">
        <v>220570605</v>
      </c>
      <c r="BC50" s="22">
        <v>223246630</v>
      </c>
      <c r="BD50" s="22">
        <v>221598710</v>
      </c>
      <c r="BE50" s="22">
        <v>217473025</v>
      </c>
      <c r="BF50" s="22">
        <v>229536680</v>
      </c>
      <c r="BG50" s="22">
        <v>236575550</v>
      </c>
      <c r="BH50" s="22">
        <v>241608785</v>
      </c>
      <c r="BI50" s="22">
        <v>238488350</v>
      </c>
      <c r="BJ50" s="23">
        <v>215821215</v>
      </c>
      <c r="BK50" s="22">
        <v>199625705</v>
      </c>
      <c r="BL50" s="22">
        <v>191674500</v>
      </c>
      <c r="BM50" s="22">
        <v>187319050</v>
      </c>
      <c r="BN50" s="22">
        <v>181097855</v>
      </c>
      <c r="BO50" s="22">
        <v>175771775</v>
      </c>
      <c r="BP50" s="25">
        <v>171631335</v>
      </c>
      <c r="BQ50" s="52">
        <v>168334485</v>
      </c>
      <c r="BR50" s="22">
        <v>170248105</v>
      </c>
      <c r="BS50" s="22">
        <v>163703590</v>
      </c>
      <c r="BT50" s="22">
        <v>153294070</v>
      </c>
      <c r="BU50" s="22">
        <v>132420075</v>
      </c>
      <c r="BV50" s="79">
        <v>125565735</v>
      </c>
    </row>
    <row r="51" spans="1:74" s="77" customFormat="1" ht="12">
      <c r="A51" s="138"/>
      <c r="B51" s="125"/>
      <c r="C51" s="75" t="s">
        <v>97</v>
      </c>
      <c r="D51" s="31">
        <v>0</v>
      </c>
      <c r="E51" s="32">
        <v>0</v>
      </c>
      <c r="F51" s="32">
        <v>-4683</v>
      </c>
      <c r="G51" s="32">
        <v>0</v>
      </c>
      <c r="H51" s="32">
        <v>0</v>
      </c>
      <c r="I51" s="32">
        <v>0</v>
      </c>
      <c r="J51" s="32">
        <v>0</v>
      </c>
      <c r="K51" s="32">
        <v>0</v>
      </c>
      <c r="L51" s="33">
        <v>0</v>
      </c>
      <c r="M51" s="32">
        <v>0</v>
      </c>
      <c r="N51" s="32">
        <v>0</v>
      </c>
      <c r="O51" s="32">
        <v>-4476</v>
      </c>
      <c r="P51" s="32">
        <v>0</v>
      </c>
      <c r="Q51" s="32">
        <v>0</v>
      </c>
      <c r="R51" s="31">
        <f aca="true" t="shared" si="53" ref="R51:X51">SUM(R31,R41)</f>
        <v>0</v>
      </c>
      <c r="S51" s="76">
        <f t="shared" si="53"/>
        <v>0</v>
      </c>
      <c r="T51" s="33">
        <f t="shared" si="53"/>
        <v>0</v>
      </c>
      <c r="U51" s="33">
        <f t="shared" si="53"/>
        <v>0</v>
      </c>
      <c r="V51" s="32">
        <f t="shared" si="53"/>
        <v>0</v>
      </c>
      <c r="W51" s="33">
        <f t="shared" si="53"/>
        <v>0</v>
      </c>
      <c r="X51" s="75">
        <f t="shared" si="53"/>
        <v>0</v>
      </c>
      <c r="Z51" s="138"/>
      <c r="AA51" s="125"/>
      <c r="AB51" s="75" t="s">
        <v>97</v>
      </c>
      <c r="AC51" s="31">
        <v>0</v>
      </c>
      <c r="AD51" s="32">
        <v>0</v>
      </c>
      <c r="AE51" s="32">
        <v>0</v>
      </c>
      <c r="AF51" s="32">
        <v>0</v>
      </c>
      <c r="AG51" s="32">
        <v>0</v>
      </c>
      <c r="AH51" s="32">
        <v>0</v>
      </c>
      <c r="AI51" s="32">
        <v>0</v>
      </c>
      <c r="AJ51" s="32">
        <v>0</v>
      </c>
      <c r="AK51" s="33">
        <v>0</v>
      </c>
      <c r="AL51" s="32">
        <v>0</v>
      </c>
      <c r="AM51" s="32">
        <v>0</v>
      </c>
      <c r="AN51" s="32">
        <v>0</v>
      </c>
      <c r="AO51" s="32">
        <v>0</v>
      </c>
      <c r="AP51" s="32">
        <v>0</v>
      </c>
      <c r="AQ51" s="31">
        <f aca="true" t="shared" si="54" ref="AQ51:AW51">SUM(AQ31,AQ41)</f>
        <v>0</v>
      </c>
      <c r="AR51" s="76">
        <f t="shared" si="54"/>
        <v>0</v>
      </c>
      <c r="AS51" s="32">
        <f t="shared" si="54"/>
        <v>0</v>
      </c>
      <c r="AT51" s="33">
        <f t="shared" si="54"/>
        <v>0</v>
      </c>
      <c r="AU51" s="32">
        <f t="shared" si="54"/>
        <v>0</v>
      </c>
      <c r="AV51" s="33">
        <f t="shared" si="54"/>
        <v>0</v>
      </c>
      <c r="AW51" s="75">
        <f t="shared" si="54"/>
        <v>0</v>
      </c>
      <c r="AY51" s="123"/>
      <c r="AZ51" s="125"/>
      <c r="BA51" s="16" t="s">
        <v>105</v>
      </c>
      <c r="BB51" s="24">
        <v>219951240</v>
      </c>
      <c r="BC51" s="18">
        <v>221315670</v>
      </c>
      <c r="BD51" s="18">
        <v>220272710</v>
      </c>
      <c r="BE51" s="18">
        <v>216990303</v>
      </c>
      <c r="BF51" s="18">
        <v>229041675</v>
      </c>
      <c r="BG51" s="18">
        <v>234659005</v>
      </c>
      <c r="BH51" s="18">
        <v>241779150</v>
      </c>
      <c r="BI51" s="18">
        <v>240021635</v>
      </c>
      <c r="BJ51" s="19">
        <v>213472255</v>
      </c>
      <c r="BK51" s="18">
        <v>196559280</v>
      </c>
      <c r="BL51" s="18">
        <v>188310500</v>
      </c>
      <c r="BM51" s="18">
        <v>185637810</v>
      </c>
      <c r="BN51" s="18">
        <v>178776590</v>
      </c>
      <c r="BO51" s="18">
        <v>171287180</v>
      </c>
      <c r="BP51" s="24">
        <v>169144055</v>
      </c>
      <c r="BQ51" s="1">
        <v>167691200</v>
      </c>
      <c r="BR51" s="18">
        <v>167822425</v>
      </c>
      <c r="BS51" s="18">
        <v>159093010</v>
      </c>
      <c r="BT51" s="18">
        <v>150284545</v>
      </c>
      <c r="BU51" s="18">
        <v>130091785</v>
      </c>
      <c r="BV51" s="78">
        <v>123973505</v>
      </c>
    </row>
    <row r="52" spans="1:74" ht="12">
      <c r="A52" s="138"/>
      <c r="B52" s="125"/>
      <c r="C52" s="16" t="s">
        <v>108</v>
      </c>
      <c r="D52" s="24">
        <v>17723250</v>
      </c>
      <c r="E52" s="18">
        <v>17136724</v>
      </c>
      <c r="F52" s="18">
        <v>16142823</v>
      </c>
      <c r="G52" s="18">
        <v>15828844</v>
      </c>
      <c r="H52" s="18">
        <v>16218809</v>
      </c>
      <c r="I52" s="18">
        <v>17636092</v>
      </c>
      <c r="J52" s="18">
        <v>17378473</v>
      </c>
      <c r="K52" s="18">
        <v>15673337</v>
      </c>
      <c r="L52" s="19">
        <v>9462986</v>
      </c>
      <c r="M52" s="18">
        <v>5751158</v>
      </c>
      <c r="N52" s="18">
        <v>5864858</v>
      </c>
      <c r="O52" s="18">
        <v>4971225</v>
      </c>
      <c r="P52" s="18">
        <v>4497709</v>
      </c>
      <c r="Q52" s="18">
        <v>4582064</v>
      </c>
      <c r="R52" s="24">
        <f aca="true" t="shared" si="55" ref="R52:X52">SUM(R32,R38,R42,R48)</f>
        <v>4895529</v>
      </c>
      <c r="S52" s="1">
        <f t="shared" si="55"/>
        <v>4630029</v>
      </c>
      <c r="T52" s="19">
        <f t="shared" si="55"/>
        <v>4943024</v>
      </c>
      <c r="U52" s="19">
        <f t="shared" si="55"/>
        <v>4771480</v>
      </c>
      <c r="V52" s="18">
        <f t="shared" si="55"/>
        <v>4279173</v>
      </c>
      <c r="W52" s="19">
        <f t="shared" si="55"/>
        <v>3369054</v>
      </c>
      <c r="X52" s="78">
        <f t="shared" si="55"/>
        <v>3437729</v>
      </c>
      <c r="Z52" s="138"/>
      <c r="AA52" s="125"/>
      <c r="AB52" s="16" t="s">
        <v>108</v>
      </c>
      <c r="AC52" s="24">
        <v>53377926</v>
      </c>
      <c r="AD52" s="18">
        <v>56434039</v>
      </c>
      <c r="AE52" s="18">
        <v>54044652</v>
      </c>
      <c r="AF52" s="18">
        <v>49120612</v>
      </c>
      <c r="AG52" s="18">
        <v>52205206</v>
      </c>
      <c r="AH52" s="18">
        <v>57080900</v>
      </c>
      <c r="AI52" s="18">
        <v>59521038</v>
      </c>
      <c r="AJ52" s="18">
        <v>58933139</v>
      </c>
      <c r="AK52" s="19">
        <v>55578960</v>
      </c>
      <c r="AL52" s="18">
        <v>53648554</v>
      </c>
      <c r="AM52" s="18">
        <v>53525050</v>
      </c>
      <c r="AN52" s="18">
        <v>52965757</v>
      </c>
      <c r="AO52" s="18">
        <v>51927939</v>
      </c>
      <c r="AP52" s="18">
        <v>55631139</v>
      </c>
      <c r="AQ52" s="24">
        <f aca="true" t="shared" si="56" ref="AQ52:AW52">SUM(AQ32,AQ38,AQ42,AQ48)</f>
        <v>56971407</v>
      </c>
      <c r="AR52" s="1">
        <f t="shared" si="56"/>
        <v>57079691</v>
      </c>
      <c r="AS52" s="18">
        <f t="shared" si="56"/>
        <v>56983988</v>
      </c>
      <c r="AT52" s="19">
        <f t="shared" si="56"/>
        <v>55059341</v>
      </c>
      <c r="AU52" s="18">
        <f t="shared" si="56"/>
        <v>55222561</v>
      </c>
      <c r="AV52" s="19">
        <f t="shared" si="56"/>
        <v>49803123</v>
      </c>
      <c r="AW52" s="78">
        <f t="shared" si="56"/>
        <v>52494319</v>
      </c>
      <c r="AY52" s="123"/>
      <c r="AZ52" s="125"/>
      <c r="BA52" s="26" t="s">
        <v>12</v>
      </c>
      <c r="BB52" s="82">
        <f>SUM(BB50:BB51)</f>
        <v>440521845</v>
      </c>
      <c r="BC52" s="83">
        <f aca="true" t="shared" si="57" ref="BC52:BV52">SUM(BC50:BC51)</f>
        <v>444562300</v>
      </c>
      <c r="BD52" s="83">
        <f t="shared" si="57"/>
        <v>441871420</v>
      </c>
      <c r="BE52" s="83">
        <f t="shared" si="57"/>
        <v>434463328</v>
      </c>
      <c r="BF52" s="83">
        <f t="shared" si="57"/>
        <v>458578355</v>
      </c>
      <c r="BG52" s="83">
        <f t="shared" si="57"/>
        <v>471234555</v>
      </c>
      <c r="BH52" s="83">
        <f t="shared" si="57"/>
        <v>483387935</v>
      </c>
      <c r="BI52" s="83">
        <f t="shared" si="57"/>
        <v>478509985</v>
      </c>
      <c r="BJ52" s="84">
        <f t="shared" si="57"/>
        <v>429293470</v>
      </c>
      <c r="BK52" s="83">
        <f t="shared" si="57"/>
        <v>396184985</v>
      </c>
      <c r="BL52" s="83">
        <f t="shared" si="57"/>
        <v>379985000</v>
      </c>
      <c r="BM52" s="83">
        <f t="shared" si="57"/>
        <v>372956860</v>
      </c>
      <c r="BN52" s="83">
        <f t="shared" si="57"/>
        <v>359874445</v>
      </c>
      <c r="BO52" s="83">
        <f t="shared" si="57"/>
        <v>347058955</v>
      </c>
      <c r="BP52" s="82">
        <f t="shared" si="57"/>
        <v>340775390</v>
      </c>
      <c r="BQ52" s="85">
        <f t="shared" si="57"/>
        <v>336025685</v>
      </c>
      <c r="BR52" s="83">
        <f t="shared" si="57"/>
        <v>338070530</v>
      </c>
      <c r="BS52" s="83">
        <f t="shared" si="57"/>
        <v>322796600</v>
      </c>
      <c r="BT52" s="83">
        <f t="shared" si="57"/>
        <v>303578615</v>
      </c>
      <c r="BU52" s="83">
        <f t="shared" si="57"/>
        <v>262511860</v>
      </c>
      <c r="BV52" s="86">
        <f t="shared" si="57"/>
        <v>249539240</v>
      </c>
    </row>
    <row r="53" spans="1:74" s="77" customFormat="1" ht="12">
      <c r="A53" s="138"/>
      <c r="B53" s="125"/>
      <c r="C53" s="75" t="s">
        <v>97</v>
      </c>
      <c r="D53" s="31">
        <v>-25819</v>
      </c>
      <c r="E53" s="32">
        <v>-22400</v>
      </c>
      <c r="F53" s="32">
        <v>-32677</v>
      </c>
      <c r="G53" s="32">
        <v>-29031</v>
      </c>
      <c r="H53" s="32">
        <v>-24800</v>
      </c>
      <c r="I53" s="32">
        <v>-21400</v>
      </c>
      <c r="J53" s="32">
        <v>-1800</v>
      </c>
      <c r="K53" s="32">
        <v>0</v>
      </c>
      <c r="L53" s="33">
        <v>0</v>
      </c>
      <c r="M53" s="32">
        <v>0</v>
      </c>
      <c r="N53" s="32">
        <v>0</v>
      </c>
      <c r="O53" s="32">
        <v>0</v>
      </c>
      <c r="P53" s="32">
        <v>0</v>
      </c>
      <c r="Q53" s="32">
        <v>0</v>
      </c>
      <c r="R53" s="31">
        <f aca="true" t="shared" si="58" ref="R53:X53">SUM(R33,R43)</f>
        <v>0</v>
      </c>
      <c r="S53" s="76">
        <f t="shared" si="58"/>
        <v>0</v>
      </c>
      <c r="T53" s="33">
        <f t="shared" si="58"/>
        <v>0</v>
      </c>
      <c r="U53" s="33">
        <f t="shared" si="58"/>
        <v>0</v>
      </c>
      <c r="V53" s="32">
        <f t="shared" si="58"/>
        <v>0</v>
      </c>
      <c r="W53" s="33">
        <f t="shared" si="58"/>
        <v>0</v>
      </c>
      <c r="X53" s="75">
        <f t="shared" si="58"/>
        <v>0</v>
      </c>
      <c r="Z53" s="138"/>
      <c r="AA53" s="125"/>
      <c r="AB53" s="75" t="s">
        <v>97</v>
      </c>
      <c r="AC53" s="31">
        <v>-447791</v>
      </c>
      <c r="AD53" s="32">
        <v>-1036608</v>
      </c>
      <c r="AE53" s="32">
        <v>-963480</v>
      </c>
      <c r="AF53" s="32">
        <v>-457750</v>
      </c>
      <c r="AG53" s="32">
        <v>-386268</v>
      </c>
      <c r="AH53" s="32">
        <v>-427354</v>
      </c>
      <c r="AI53" s="32">
        <v>-402629</v>
      </c>
      <c r="AJ53" s="32">
        <v>-624096</v>
      </c>
      <c r="AK53" s="33">
        <v>-832137</v>
      </c>
      <c r="AL53" s="32">
        <v>-1305978</v>
      </c>
      <c r="AM53" s="32">
        <v>0</v>
      </c>
      <c r="AN53" s="32">
        <v>0</v>
      </c>
      <c r="AO53" s="32">
        <v>0</v>
      </c>
      <c r="AP53" s="32">
        <v>0</v>
      </c>
      <c r="AQ53" s="31">
        <f aca="true" t="shared" si="59" ref="AQ53:AW53">SUM(AQ33,AQ43)</f>
        <v>0</v>
      </c>
      <c r="AR53" s="76">
        <f t="shared" si="59"/>
        <v>0</v>
      </c>
      <c r="AS53" s="32">
        <f t="shared" si="59"/>
        <v>0</v>
      </c>
      <c r="AT53" s="33">
        <f t="shared" si="59"/>
        <v>0</v>
      </c>
      <c r="AU53" s="32">
        <f t="shared" si="59"/>
        <v>0</v>
      </c>
      <c r="AV53" s="33">
        <f t="shared" si="59"/>
        <v>0</v>
      </c>
      <c r="AW53" s="75">
        <f t="shared" si="59"/>
        <v>0</v>
      </c>
      <c r="AY53" s="123"/>
      <c r="AZ53" s="126" t="s">
        <v>107</v>
      </c>
      <c r="BA53" s="20" t="s">
        <v>106</v>
      </c>
      <c r="BB53" s="25"/>
      <c r="BC53" s="22"/>
      <c r="BD53" s="22"/>
      <c r="BE53" s="22"/>
      <c r="BF53" s="22"/>
      <c r="BG53" s="22"/>
      <c r="BH53" s="22"/>
      <c r="BI53" s="22"/>
      <c r="BJ53" s="23"/>
      <c r="BK53" s="22"/>
      <c r="BL53" s="22"/>
      <c r="BM53" s="22"/>
      <c r="BN53" s="22"/>
      <c r="BO53" s="22"/>
      <c r="BP53" s="25"/>
      <c r="BQ53" s="52"/>
      <c r="BR53" s="22"/>
      <c r="BS53" s="22"/>
      <c r="BT53" s="22"/>
      <c r="BU53" s="22"/>
      <c r="BV53" s="79"/>
    </row>
    <row r="54" spans="1:74" ht="12">
      <c r="A54" s="138"/>
      <c r="B54" s="125"/>
      <c r="C54" s="20" t="s">
        <v>12</v>
      </c>
      <c r="D54" s="25">
        <v>28867250</v>
      </c>
      <c r="E54" s="22">
        <v>28414138</v>
      </c>
      <c r="F54" s="22">
        <v>26546832</v>
      </c>
      <c r="G54" s="22">
        <v>25988608</v>
      </c>
      <c r="H54" s="22">
        <v>26583843</v>
      </c>
      <c r="I54" s="22">
        <v>30623739</v>
      </c>
      <c r="J54" s="22">
        <v>29445670</v>
      </c>
      <c r="K54" s="22">
        <v>25578908</v>
      </c>
      <c r="L54" s="23">
        <v>13730583</v>
      </c>
      <c r="M54" s="22">
        <v>6416865</v>
      </c>
      <c r="N54" s="22">
        <v>6380321</v>
      </c>
      <c r="O54" s="22">
        <v>5963610</v>
      </c>
      <c r="P54" s="22">
        <v>5754166</v>
      </c>
      <c r="Q54" s="22">
        <v>5903406</v>
      </c>
      <c r="R54" s="25">
        <f aca="true" t="shared" si="60" ref="R54:X55">SUM(R50,R52)</f>
        <v>6633153</v>
      </c>
      <c r="S54" s="52">
        <f t="shared" si="60"/>
        <v>6321633</v>
      </c>
      <c r="T54" s="23">
        <f t="shared" si="60"/>
        <v>6987887</v>
      </c>
      <c r="U54" s="23">
        <f t="shared" si="60"/>
        <v>6620735</v>
      </c>
      <c r="V54" s="22">
        <f t="shared" si="60"/>
        <v>5892879</v>
      </c>
      <c r="W54" s="23">
        <f t="shared" si="60"/>
        <v>4754798</v>
      </c>
      <c r="X54" s="79">
        <f t="shared" si="60"/>
        <v>4506163</v>
      </c>
      <c r="Z54" s="138"/>
      <c r="AA54" s="125"/>
      <c r="AB54" s="20" t="s">
        <v>12</v>
      </c>
      <c r="AC54" s="25">
        <v>79335223</v>
      </c>
      <c r="AD54" s="22">
        <v>84146734</v>
      </c>
      <c r="AE54" s="22">
        <v>81538674</v>
      </c>
      <c r="AF54" s="22">
        <v>73466559</v>
      </c>
      <c r="AG54" s="22">
        <v>77907628</v>
      </c>
      <c r="AH54" s="22">
        <v>87289654</v>
      </c>
      <c r="AI54" s="22">
        <v>92196137</v>
      </c>
      <c r="AJ54" s="22">
        <v>93131079</v>
      </c>
      <c r="AK54" s="23">
        <v>88391508</v>
      </c>
      <c r="AL54" s="22">
        <v>85414441</v>
      </c>
      <c r="AM54" s="22">
        <v>84559363</v>
      </c>
      <c r="AN54" s="22">
        <v>82056013</v>
      </c>
      <c r="AO54" s="22">
        <v>82519796</v>
      </c>
      <c r="AP54" s="22">
        <v>88473966</v>
      </c>
      <c r="AQ54" s="25">
        <f aca="true" t="shared" si="61" ref="AQ54:AW55">SUM(AQ50,AQ52)</f>
        <v>91426731</v>
      </c>
      <c r="AR54" s="52">
        <f t="shared" si="61"/>
        <v>92032259</v>
      </c>
      <c r="AS54" s="22">
        <f t="shared" si="61"/>
        <v>90811219</v>
      </c>
      <c r="AT54" s="23">
        <f t="shared" si="61"/>
        <v>87629230</v>
      </c>
      <c r="AU54" s="22">
        <f t="shared" si="61"/>
        <v>81356507</v>
      </c>
      <c r="AV54" s="23">
        <f t="shared" si="61"/>
        <v>72413330</v>
      </c>
      <c r="AW54" s="79">
        <f t="shared" si="61"/>
        <v>77502671</v>
      </c>
      <c r="AY54" s="123"/>
      <c r="AZ54" s="125"/>
      <c r="BA54" s="16" t="s">
        <v>108</v>
      </c>
      <c r="BB54" s="24"/>
      <c r="BC54" s="18"/>
      <c r="BD54" s="18"/>
      <c r="BE54" s="18"/>
      <c r="BF54" s="18"/>
      <c r="BG54" s="18"/>
      <c r="BH54" s="18"/>
      <c r="BI54" s="18"/>
      <c r="BJ54" s="19"/>
      <c r="BK54" s="18"/>
      <c r="BL54" s="18"/>
      <c r="BM54" s="18"/>
      <c r="BN54" s="18"/>
      <c r="BO54" s="18"/>
      <c r="BP54" s="24"/>
      <c r="BQ54" s="1"/>
      <c r="BR54" s="18"/>
      <c r="BS54" s="18"/>
      <c r="BT54" s="18"/>
      <c r="BU54" s="18"/>
      <c r="BV54" s="78"/>
    </row>
    <row r="55" spans="1:74" s="77" customFormat="1" ht="12">
      <c r="A55" s="138"/>
      <c r="B55" s="125"/>
      <c r="C55" s="75" t="s">
        <v>97</v>
      </c>
      <c r="D55" s="31">
        <v>-25819</v>
      </c>
      <c r="E55" s="32">
        <v>-22400</v>
      </c>
      <c r="F55" s="32">
        <v>-37360</v>
      </c>
      <c r="G55" s="32">
        <v>-29031</v>
      </c>
      <c r="H55" s="32">
        <v>-24800</v>
      </c>
      <c r="I55" s="32">
        <v>-21400</v>
      </c>
      <c r="J55" s="32">
        <v>-1800</v>
      </c>
      <c r="K55" s="32">
        <v>0</v>
      </c>
      <c r="L55" s="33">
        <v>0</v>
      </c>
      <c r="M55" s="32">
        <v>0</v>
      </c>
      <c r="N55" s="32">
        <v>0</v>
      </c>
      <c r="O55" s="32">
        <v>-4476</v>
      </c>
      <c r="P55" s="32">
        <v>0</v>
      </c>
      <c r="Q55" s="32">
        <v>0</v>
      </c>
      <c r="R55" s="31">
        <f t="shared" si="60"/>
        <v>0</v>
      </c>
      <c r="S55" s="76">
        <f t="shared" si="60"/>
        <v>0</v>
      </c>
      <c r="T55" s="33">
        <f t="shared" si="60"/>
        <v>0</v>
      </c>
      <c r="U55" s="33">
        <f t="shared" si="60"/>
        <v>0</v>
      </c>
      <c r="V55" s="32">
        <f t="shared" si="60"/>
        <v>0</v>
      </c>
      <c r="W55" s="33">
        <f t="shared" si="60"/>
        <v>0</v>
      </c>
      <c r="X55" s="75">
        <f t="shared" si="60"/>
        <v>0</v>
      </c>
      <c r="Z55" s="138"/>
      <c r="AA55" s="125"/>
      <c r="AB55" s="75" t="s">
        <v>97</v>
      </c>
      <c r="AC55" s="31">
        <v>-447791</v>
      </c>
      <c r="AD55" s="32">
        <v>-1036608</v>
      </c>
      <c r="AE55" s="32">
        <v>-963480</v>
      </c>
      <c r="AF55" s="32">
        <v>-457750</v>
      </c>
      <c r="AG55" s="32">
        <v>-386268</v>
      </c>
      <c r="AH55" s="32">
        <v>-427354</v>
      </c>
      <c r="AI55" s="32">
        <v>-402629</v>
      </c>
      <c r="AJ55" s="32">
        <v>-624096</v>
      </c>
      <c r="AK55" s="33">
        <v>-832137</v>
      </c>
      <c r="AL55" s="32">
        <v>-1305978</v>
      </c>
      <c r="AM55" s="18">
        <v>0</v>
      </c>
      <c r="AN55" s="18">
        <v>0</v>
      </c>
      <c r="AO55" s="18">
        <v>0</v>
      </c>
      <c r="AP55" s="18">
        <v>0</v>
      </c>
      <c r="AQ55" s="24">
        <f t="shared" si="61"/>
        <v>0</v>
      </c>
      <c r="AR55" s="1">
        <f t="shared" si="61"/>
        <v>0</v>
      </c>
      <c r="AS55" s="32">
        <f t="shared" si="61"/>
        <v>0</v>
      </c>
      <c r="AT55" s="33">
        <f t="shared" si="61"/>
        <v>0</v>
      </c>
      <c r="AU55" s="32">
        <f t="shared" si="61"/>
        <v>0</v>
      </c>
      <c r="AV55" s="33">
        <f t="shared" si="61"/>
        <v>0</v>
      </c>
      <c r="AW55" s="75">
        <f t="shared" si="61"/>
        <v>0</v>
      </c>
      <c r="AY55" s="123"/>
      <c r="AZ55" s="125"/>
      <c r="BA55" s="26" t="s">
        <v>12</v>
      </c>
      <c r="BB55" s="82">
        <f>SUM(BB53:BB54)</f>
        <v>0</v>
      </c>
      <c r="BC55" s="83">
        <f aca="true" t="shared" si="62" ref="BC55:BV55">SUM(BC53:BC54)</f>
        <v>0</v>
      </c>
      <c r="BD55" s="83">
        <f t="shared" si="62"/>
        <v>0</v>
      </c>
      <c r="BE55" s="83">
        <f t="shared" si="62"/>
        <v>0</v>
      </c>
      <c r="BF55" s="83">
        <f t="shared" si="62"/>
        <v>0</v>
      </c>
      <c r="BG55" s="83">
        <f t="shared" si="62"/>
        <v>0</v>
      </c>
      <c r="BH55" s="83">
        <f t="shared" si="62"/>
        <v>0</v>
      </c>
      <c r="BI55" s="83">
        <f t="shared" si="62"/>
        <v>0</v>
      </c>
      <c r="BJ55" s="84">
        <f t="shared" si="62"/>
        <v>0</v>
      </c>
      <c r="BK55" s="83">
        <f t="shared" si="62"/>
        <v>0</v>
      </c>
      <c r="BL55" s="83">
        <f t="shared" si="62"/>
        <v>0</v>
      </c>
      <c r="BM55" s="83">
        <f t="shared" si="62"/>
        <v>0</v>
      </c>
      <c r="BN55" s="83">
        <f t="shared" si="62"/>
        <v>0</v>
      </c>
      <c r="BO55" s="83">
        <f t="shared" si="62"/>
        <v>0</v>
      </c>
      <c r="BP55" s="82">
        <f t="shared" si="62"/>
        <v>0</v>
      </c>
      <c r="BQ55" s="85">
        <f t="shared" si="62"/>
        <v>0</v>
      </c>
      <c r="BR55" s="83">
        <f t="shared" si="62"/>
        <v>0</v>
      </c>
      <c r="BS55" s="83">
        <f t="shared" si="62"/>
        <v>0</v>
      </c>
      <c r="BT55" s="83">
        <f t="shared" si="62"/>
        <v>0</v>
      </c>
      <c r="BU55" s="83">
        <f t="shared" si="62"/>
        <v>0</v>
      </c>
      <c r="BV55" s="86">
        <f t="shared" si="62"/>
        <v>0</v>
      </c>
    </row>
    <row r="56" spans="1:74" ht="12.75" thickBot="1">
      <c r="A56" s="140"/>
      <c r="B56" s="127"/>
      <c r="C56" s="35"/>
      <c r="D56" s="39">
        <f aca="true" t="shared" si="63" ref="D56:X56">D54/$D54*100</f>
        <v>100</v>
      </c>
      <c r="E56" s="39">
        <f t="shared" si="63"/>
        <v>98.43035966363266</v>
      </c>
      <c r="F56" s="39">
        <f t="shared" si="63"/>
        <v>91.96176289740103</v>
      </c>
      <c r="G56" s="39">
        <f t="shared" si="63"/>
        <v>90.02800058890264</v>
      </c>
      <c r="H56" s="39">
        <f t="shared" si="63"/>
        <v>92.08997393239744</v>
      </c>
      <c r="I56" s="39">
        <f t="shared" si="63"/>
        <v>106.0847119140202</v>
      </c>
      <c r="J56" s="39">
        <f t="shared" si="63"/>
        <v>102.00372394322285</v>
      </c>
      <c r="K56" s="39">
        <f t="shared" si="63"/>
        <v>88.60874520434055</v>
      </c>
      <c r="L56" s="39">
        <f t="shared" si="63"/>
        <v>47.56456884531779</v>
      </c>
      <c r="M56" s="39">
        <f t="shared" si="63"/>
        <v>22.228875282543367</v>
      </c>
      <c r="N56" s="39">
        <f t="shared" si="63"/>
        <v>22.102281997765637</v>
      </c>
      <c r="O56" s="39">
        <f t="shared" si="63"/>
        <v>20.65873957512406</v>
      </c>
      <c r="P56" s="39">
        <f t="shared" si="63"/>
        <v>19.933197654781804</v>
      </c>
      <c r="Q56" s="39">
        <f t="shared" si="63"/>
        <v>20.450184898111182</v>
      </c>
      <c r="R56" s="43">
        <f t="shared" si="63"/>
        <v>22.978125730715604</v>
      </c>
      <c r="S56" s="56">
        <f t="shared" si="63"/>
        <v>21.898978946730292</v>
      </c>
      <c r="T56" s="44">
        <f t="shared" si="63"/>
        <v>24.20697156812651</v>
      </c>
      <c r="U56" s="44">
        <f t="shared" si="63"/>
        <v>22.93510812425846</v>
      </c>
      <c r="V56" s="39">
        <f t="shared" si="63"/>
        <v>20.413717967593033</v>
      </c>
      <c r="W56" s="44">
        <f t="shared" si="63"/>
        <v>16.471253756419472</v>
      </c>
      <c r="X56" s="87">
        <f t="shared" si="63"/>
        <v>15.60994899063818</v>
      </c>
      <c r="Z56" s="140"/>
      <c r="AA56" s="127"/>
      <c r="AB56" s="35"/>
      <c r="AC56" s="39">
        <f aca="true" t="shared" si="64" ref="AC56:AW56">AC54/$AC54*100</f>
        <v>100</v>
      </c>
      <c r="AD56" s="39">
        <f t="shared" si="64"/>
        <v>106.06478537282236</v>
      </c>
      <c r="AE56" s="39">
        <f t="shared" si="64"/>
        <v>102.77739308806129</v>
      </c>
      <c r="AF56" s="39">
        <f t="shared" si="64"/>
        <v>92.60270056844739</v>
      </c>
      <c r="AG56" s="39">
        <f t="shared" si="64"/>
        <v>98.20055336581079</v>
      </c>
      <c r="AH56" s="39">
        <f t="shared" si="64"/>
        <v>110.02635487644623</v>
      </c>
      <c r="AI56" s="39">
        <f t="shared" si="64"/>
        <v>116.21085000290476</v>
      </c>
      <c r="AJ56" s="39">
        <f t="shared" si="64"/>
        <v>117.38932025186341</v>
      </c>
      <c r="AK56" s="39">
        <f t="shared" si="64"/>
        <v>111.41521339140877</v>
      </c>
      <c r="AL56" s="39">
        <f t="shared" si="64"/>
        <v>107.6626973116342</v>
      </c>
      <c r="AM56" s="39">
        <f t="shared" si="64"/>
        <v>106.58489357242999</v>
      </c>
      <c r="AN56" s="39">
        <f t="shared" si="64"/>
        <v>103.42948553885077</v>
      </c>
      <c r="AO56" s="39">
        <f t="shared" si="64"/>
        <v>104.0140720345615</v>
      </c>
      <c r="AP56" s="39">
        <f t="shared" si="64"/>
        <v>111.519149571181</v>
      </c>
      <c r="AQ56" s="43">
        <f t="shared" si="64"/>
        <v>115.24103360748101</v>
      </c>
      <c r="AR56" s="56">
        <f t="shared" si="64"/>
        <v>116.00428601555706</v>
      </c>
      <c r="AS56" s="39">
        <f t="shared" si="64"/>
        <v>114.46519662521149</v>
      </c>
      <c r="AT56" s="44">
        <f t="shared" si="64"/>
        <v>110.45438165592603</v>
      </c>
      <c r="AU56" s="39">
        <f t="shared" si="64"/>
        <v>102.54777628847151</v>
      </c>
      <c r="AV56" s="44">
        <f t="shared" si="64"/>
        <v>91.27513261039172</v>
      </c>
      <c r="AW56" s="87">
        <f t="shared" si="64"/>
        <v>97.69011552409704</v>
      </c>
      <c r="AY56" s="123"/>
      <c r="AZ56" s="126" t="s">
        <v>12</v>
      </c>
      <c r="BA56" s="20" t="s">
        <v>106</v>
      </c>
      <c r="BB56" s="25">
        <f>SUM(BB33,BB40,BB43,BB50,BB53)</f>
        <v>568877435</v>
      </c>
      <c r="BC56" s="22">
        <f aca="true" t="shared" si="65" ref="BC56:BV56">SUM(BC33,BC40,BC43,BC50,BC53)</f>
        <v>577901263</v>
      </c>
      <c r="BD56" s="22">
        <f t="shared" si="65"/>
        <v>566669820</v>
      </c>
      <c r="BE56" s="22">
        <f t="shared" si="65"/>
        <v>562140054</v>
      </c>
      <c r="BF56" s="22">
        <f t="shared" si="65"/>
        <v>572912962</v>
      </c>
      <c r="BG56" s="22">
        <f>SUM(BG33,BG40,BG43,BG50,BG53)</f>
        <v>584068552</v>
      </c>
      <c r="BH56" s="22">
        <f t="shared" si="65"/>
        <v>589693463</v>
      </c>
      <c r="BI56" s="22">
        <f t="shared" si="65"/>
        <v>605563547</v>
      </c>
      <c r="BJ56" s="23">
        <f t="shared" si="65"/>
        <v>549455083</v>
      </c>
      <c r="BK56" s="22">
        <f t="shared" si="65"/>
        <v>528720255</v>
      </c>
      <c r="BL56" s="22">
        <f t="shared" si="65"/>
        <v>527939008</v>
      </c>
      <c r="BM56" s="22">
        <f t="shared" si="65"/>
        <v>517668505</v>
      </c>
      <c r="BN56" s="22">
        <f t="shared" si="65"/>
        <v>503080451</v>
      </c>
      <c r="BO56" s="22">
        <f t="shared" si="65"/>
        <v>458768156</v>
      </c>
      <c r="BP56" s="25">
        <f t="shared" si="65"/>
        <v>457366349</v>
      </c>
      <c r="BQ56" s="52">
        <f t="shared" si="65"/>
        <v>458006434</v>
      </c>
      <c r="BR56" s="22">
        <f t="shared" si="65"/>
        <v>462810028</v>
      </c>
      <c r="BS56" s="22">
        <f t="shared" si="65"/>
        <v>469120701</v>
      </c>
      <c r="BT56" s="22">
        <f t="shared" si="65"/>
        <v>455914769</v>
      </c>
      <c r="BU56" s="22">
        <f t="shared" si="65"/>
        <v>381524333</v>
      </c>
      <c r="BV56" s="79">
        <f t="shared" si="65"/>
        <v>388380664</v>
      </c>
    </row>
    <row r="57" spans="1:74" ht="12">
      <c r="A57" s="139" t="s">
        <v>54</v>
      </c>
      <c r="B57" s="147" t="s">
        <v>109</v>
      </c>
      <c r="C57" s="12" t="s">
        <v>95</v>
      </c>
      <c r="D57" s="40">
        <v>821602</v>
      </c>
      <c r="E57" s="14">
        <v>811978</v>
      </c>
      <c r="F57" s="14">
        <v>825895</v>
      </c>
      <c r="G57" s="14">
        <v>1151254</v>
      </c>
      <c r="H57" s="14">
        <v>1178033</v>
      </c>
      <c r="I57" s="14">
        <v>1102252</v>
      </c>
      <c r="J57" s="14">
        <v>1265986</v>
      </c>
      <c r="K57" s="14">
        <v>1496002</v>
      </c>
      <c r="L57" s="15">
        <v>2090722</v>
      </c>
      <c r="M57" s="14">
        <v>2058223</v>
      </c>
      <c r="N57" s="14">
        <v>1746812</v>
      </c>
      <c r="O57" s="14">
        <v>1776457</v>
      </c>
      <c r="P57" s="14">
        <v>2330461</v>
      </c>
      <c r="Q57" s="14">
        <v>2018717</v>
      </c>
      <c r="R57" s="13">
        <v>2364412</v>
      </c>
      <c r="S57" s="55">
        <v>2389329</v>
      </c>
      <c r="T57" s="15">
        <v>2481457</v>
      </c>
      <c r="U57" s="15">
        <v>2599894</v>
      </c>
      <c r="V57" s="14">
        <v>2776088</v>
      </c>
      <c r="W57" s="15">
        <v>2385048</v>
      </c>
      <c r="X57" s="74">
        <v>2888533</v>
      </c>
      <c r="Z57" s="139" t="s">
        <v>32</v>
      </c>
      <c r="AA57" s="135" t="s">
        <v>109</v>
      </c>
      <c r="AB57" s="12" t="s">
        <v>95</v>
      </c>
      <c r="AC57" s="13">
        <v>27824152</v>
      </c>
      <c r="AD57" s="14">
        <v>27432529</v>
      </c>
      <c r="AE57" s="14">
        <v>31054371</v>
      </c>
      <c r="AF57" s="14">
        <v>31973391</v>
      </c>
      <c r="AG57" s="14">
        <v>31083543</v>
      </c>
      <c r="AH57" s="14">
        <v>33906456</v>
      </c>
      <c r="AI57" s="14">
        <v>30646682</v>
      </c>
      <c r="AJ57" s="14">
        <v>33296403</v>
      </c>
      <c r="AK57" s="15">
        <v>30414008</v>
      </c>
      <c r="AL57" s="14">
        <v>27126824</v>
      </c>
      <c r="AM57" s="14">
        <v>28698958</v>
      </c>
      <c r="AN57" s="14">
        <v>28064041</v>
      </c>
      <c r="AO57" s="14">
        <v>30675242</v>
      </c>
      <c r="AP57" s="14">
        <v>31968383</v>
      </c>
      <c r="AQ57" s="13">
        <v>36450878</v>
      </c>
      <c r="AR57" s="55">
        <v>37940186</v>
      </c>
      <c r="AS57" s="14">
        <v>42379156</v>
      </c>
      <c r="AT57" s="14">
        <v>46303743</v>
      </c>
      <c r="AU57" s="14">
        <v>46897862</v>
      </c>
      <c r="AV57" s="14">
        <v>34549141</v>
      </c>
      <c r="AW57" s="74">
        <v>41921501</v>
      </c>
      <c r="AY57" s="123"/>
      <c r="AZ57" s="125"/>
      <c r="BA57" s="75" t="s">
        <v>97</v>
      </c>
      <c r="BB57" s="31">
        <f>SUM(BB34,BB44)</f>
        <v>-3423894</v>
      </c>
      <c r="BC57" s="32">
        <f aca="true" t="shared" si="66" ref="BC57:BV57">SUM(BC34,BC44)</f>
        <v>-3844249</v>
      </c>
      <c r="BD57" s="32">
        <f t="shared" si="66"/>
        <v>-3008685</v>
      </c>
      <c r="BE57" s="32">
        <f t="shared" si="66"/>
        <v>-2748621</v>
      </c>
      <c r="BF57" s="32">
        <f t="shared" si="66"/>
        <v>-2735535</v>
      </c>
      <c r="BG57" s="32">
        <f t="shared" si="66"/>
        <v>-3324536</v>
      </c>
      <c r="BH57" s="32">
        <f t="shared" si="66"/>
        <v>-3102956</v>
      </c>
      <c r="BI57" s="32">
        <f t="shared" si="66"/>
        <v>-2734218</v>
      </c>
      <c r="BJ57" s="33">
        <f t="shared" si="66"/>
        <v>-2317224</v>
      </c>
      <c r="BK57" s="32">
        <f t="shared" si="66"/>
        <v>-2238168</v>
      </c>
      <c r="BL57" s="32">
        <f t="shared" si="66"/>
        <v>-41919</v>
      </c>
      <c r="BM57" s="32">
        <f t="shared" si="66"/>
        <v>-101466</v>
      </c>
      <c r="BN57" s="32">
        <f t="shared" si="66"/>
        <v>-62538</v>
      </c>
      <c r="BO57" s="32">
        <f t="shared" si="66"/>
        <v>-101927</v>
      </c>
      <c r="BP57" s="31">
        <f t="shared" si="66"/>
        <v>-92573</v>
      </c>
      <c r="BQ57" s="76">
        <f t="shared" si="66"/>
        <v>-103748</v>
      </c>
      <c r="BR57" s="32">
        <f t="shared" si="66"/>
        <v>-184391</v>
      </c>
      <c r="BS57" s="32">
        <f t="shared" si="66"/>
        <v>-165777</v>
      </c>
      <c r="BT57" s="32">
        <f t="shared" si="66"/>
        <v>-200197</v>
      </c>
      <c r="BU57" s="32">
        <f t="shared" si="66"/>
        <v>-125966</v>
      </c>
      <c r="BV57" s="75">
        <f t="shared" si="66"/>
        <v>-222648</v>
      </c>
    </row>
    <row r="58" spans="1:74" ht="12">
      <c r="A58" s="138"/>
      <c r="B58" s="148"/>
      <c r="C58" s="75" t="s">
        <v>97</v>
      </c>
      <c r="D58" s="31">
        <v>0</v>
      </c>
      <c r="E58" s="32"/>
      <c r="F58" s="32">
        <v>-180</v>
      </c>
      <c r="G58" s="32"/>
      <c r="H58" s="32"/>
      <c r="I58" s="32"/>
      <c r="J58" s="32"/>
      <c r="K58" s="32"/>
      <c r="L58" s="33"/>
      <c r="M58" s="32"/>
      <c r="N58" s="32"/>
      <c r="O58" s="32">
        <v>-1450</v>
      </c>
      <c r="P58" s="32"/>
      <c r="Q58" s="32"/>
      <c r="R58" s="31"/>
      <c r="S58" s="76"/>
      <c r="T58" s="33"/>
      <c r="U58" s="33"/>
      <c r="V58" s="32"/>
      <c r="W58" s="33"/>
      <c r="X58" s="75"/>
      <c r="Z58" s="138"/>
      <c r="AA58" s="125"/>
      <c r="AB58" s="75" t="s">
        <v>97</v>
      </c>
      <c r="AC58" s="31"/>
      <c r="AD58" s="32"/>
      <c r="AE58" s="32"/>
      <c r="AF58" s="32"/>
      <c r="AG58" s="32"/>
      <c r="AH58" s="32"/>
      <c r="AI58" s="32"/>
      <c r="AJ58" s="32"/>
      <c r="AK58" s="33"/>
      <c r="AL58" s="32"/>
      <c r="AM58" s="32"/>
      <c r="AN58" s="32"/>
      <c r="AO58" s="32">
        <v>-1893938</v>
      </c>
      <c r="AP58" s="32">
        <v>-2063712</v>
      </c>
      <c r="AQ58" s="31">
        <v>-2273895</v>
      </c>
      <c r="AR58" s="76">
        <v>-2850696</v>
      </c>
      <c r="AS58" s="32">
        <v>3754515</v>
      </c>
      <c r="AT58" s="32">
        <v>-4579634</v>
      </c>
      <c r="AU58" s="32">
        <v>-3703544</v>
      </c>
      <c r="AV58" s="32">
        <v>-3592400</v>
      </c>
      <c r="AW58" s="75">
        <v>-4780381</v>
      </c>
      <c r="AY58" s="123"/>
      <c r="AZ58" s="125"/>
      <c r="BA58" s="16" t="s">
        <v>108</v>
      </c>
      <c r="BB58" s="24">
        <f aca="true" t="shared" si="67" ref="BB58:BV58">SUM(BB35,BB41,BB45,BB51,BB54)</f>
        <v>774027460</v>
      </c>
      <c r="BC58" s="18">
        <f t="shared" si="67"/>
        <v>790625288</v>
      </c>
      <c r="BD58" s="18">
        <f t="shared" si="67"/>
        <v>766920350</v>
      </c>
      <c r="BE58" s="18">
        <f t="shared" si="67"/>
        <v>769260288</v>
      </c>
      <c r="BF58" s="18">
        <f t="shared" si="67"/>
        <v>802826652</v>
      </c>
      <c r="BG58" s="18">
        <f>SUM(BG35,BG41,BG45,BG51,BG54)</f>
        <v>823641532</v>
      </c>
      <c r="BH58" s="18">
        <f t="shared" si="67"/>
        <v>838401179</v>
      </c>
      <c r="BI58" s="18">
        <f t="shared" si="67"/>
        <v>881120163</v>
      </c>
      <c r="BJ58" s="19">
        <f t="shared" si="67"/>
        <v>785857291</v>
      </c>
      <c r="BK58" s="18">
        <f t="shared" si="67"/>
        <v>772806194</v>
      </c>
      <c r="BL58" s="18">
        <f t="shared" si="67"/>
        <v>783632714</v>
      </c>
      <c r="BM58" s="18">
        <f t="shared" si="67"/>
        <v>770167406</v>
      </c>
      <c r="BN58" s="18">
        <f t="shared" si="67"/>
        <v>728829905</v>
      </c>
      <c r="BO58" s="18">
        <f t="shared" si="67"/>
        <v>682616155</v>
      </c>
      <c r="BP58" s="24">
        <f t="shared" si="67"/>
        <v>680674726</v>
      </c>
      <c r="BQ58" s="1">
        <f t="shared" si="67"/>
        <v>683804318</v>
      </c>
      <c r="BR58" s="18">
        <f t="shared" si="67"/>
        <v>682386899</v>
      </c>
      <c r="BS58" s="18">
        <f t="shared" si="67"/>
        <v>689186444</v>
      </c>
      <c r="BT58" s="18">
        <f t="shared" si="67"/>
        <v>671655418</v>
      </c>
      <c r="BU58" s="18">
        <f t="shared" si="67"/>
        <v>564658157</v>
      </c>
      <c r="BV58" s="78">
        <f t="shared" si="67"/>
        <v>614237520</v>
      </c>
    </row>
    <row r="59" spans="1:74" ht="12">
      <c r="A59" s="138"/>
      <c r="B59" s="148"/>
      <c r="C59" s="16" t="s">
        <v>98</v>
      </c>
      <c r="D59" s="24">
        <v>16686464</v>
      </c>
      <c r="E59" s="18">
        <v>18584473</v>
      </c>
      <c r="F59" s="18">
        <v>15005825</v>
      </c>
      <c r="G59" s="18">
        <v>17448642</v>
      </c>
      <c r="H59" s="18">
        <v>19932656</v>
      </c>
      <c r="I59" s="18">
        <v>11762627</v>
      </c>
      <c r="J59" s="18">
        <v>19323139</v>
      </c>
      <c r="K59" s="18">
        <v>19496045</v>
      </c>
      <c r="L59" s="19">
        <v>18386576</v>
      </c>
      <c r="M59" s="18">
        <v>18570218</v>
      </c>
      <c r="N59" s="18">
        <v>20015744</v>
      </c>
      <c r="O59" s="18">
        <v>19172707</v>
      </c>
      <c r="P59" s="18">
        <v>19000195</v>
      </c>
      <c r="Q59" s="18">
        <v>20174407</v>
      </c>
      <c r="R59" s="24">
        <v>19636152</v>
      </c>
      <c r="S59" s="1">
        <v>19030550</v>
      </c>
      <c r="T59" s="19">
        <v>18044948</v>
      </c>
      <c r="U59" s="19">
        <v>19878697</v>
      </c>
      <c r="V59" s="18">
        <v>19964604</v>
      </c>
      <c r="W59" s="19">
        <v>15653193</v>
      </c>
      <c r="X59" s="78">
        <v>18956176</v>
      </c>
      <c r="Z59" s="138"/>
      <c r="AA59" s="125"/>
      <c r="AB59" s="16" t="s">
        <v>98</v>
      </c>
      <c r="AC59" s="24">
        <v>36454919</v>
      </c>
      <c r="AD59" s="18">
        <v>36096140</v>
      </c>
      <c r="AE59" s="18">
        <v>33838912</v>
      </c>
      <c r="AF59" s="18">
        <v>36268819</v>
      </c>
      <c r="AG59" s="18">
        <v>36577553</v>
      </c>
      <c r="AH59" s="18">
        <v>43498652</v>
      </c>
      <c r="AI59" s="18">
        <v>45635296</v>
      </c>
      <c r="AJ59" s="18">
        <v>44220012</v>
      </c>
      <c r="AK59" s="19">
        <v>41098976</v>
      </c>
      <c r="AL59" s="18">
        <v>41592761</v>
      </c>
      <c r="AM59" s="18">
        <v>43462205</v>
      </c>
      <c r="AN59" s="18">
        <v>43213202</v>
      </c>
      <c r="AO59" s="18">
        <v>41792261</v>
      </c>
      <c r="AP59" s="18">
        <v>45890027</v>
      </c>
      <c r="AQ59" s="24">
        <v>41008982</v>
      </c>
      <c r="AR59" s="1">
        <v>42247786</v>
      </c>
      <c r="AS59" s="18">
        <v>44960416</v>
      </c>
      <c r="AT59" s="18">
        <v>44432952</v>
      </c>
      <c r="AU59" s="18">
        <v>44767491</v>
      </c>
      <c r="AV59" s="18">
        <v>40490759</v>
      </c>
      <c r="AW59" s="78">
        <v>45290981</v>
      </c>
      <c r="AY59" s="123"/>
      <c r="AZ59" s="125"/>
      <c r="BA59" s="75" t="s">
        <v>97</v>
      </c>
      <c r="BB59" s="31">
        <f>SUM(BB36,BB46)</f>
        <v>-4533918</v>
      </c>
      <c r="BC59" s="32">
        <f aca="true" t="shared" si="68" ref="BC59:BV59">SUM(BC36,BC46)</f>
        <v>-4124411</v>
      </c>
      <c r="BD59" s="32">
        <f t="shared" si="68"/>
        <v>-3002483</v>
      </c>
      <c r="BE59" s="32">
        <f t="shared" si="68"/>
        <v>-2792140</v>
      </c>
      <c r="BF59" s="32">
        <f t="shared" si="68"/>
        <v>-2953188</v>
      </c>
      <c r="BG59" s="32">
        <f t="shared" si="68"/>
        <v>-3390937</v>
      </c>
      <c r="BH59" s="32">
        <f t="shared" si="68"/>
        <v>-3313395</v>
      </c>
      <c r="BI59" s="32">
        <f t="shared" si="68"/>
        <v>-2981813</v>
      </c>
      <c r="BJ59" s="33">
        <f t="shared" si="68"/>
        <v>-2539988</v>
      </c>
      <c r="BK59" s="32">
        <f t="shared" si="68"/>
        <v>-2604852</v>
      </c>
      <c r="BL59" s="32">
        <f t="shared" si="68"/>
        <v>-132501</v>
      </c>
      <c r="BM59" s="32">
        <f t="shared" si="68"/>
        <v>-137229</v>
      </c>
      <c r="BN59" s="32">
        <f t="shared" si="68"/>
        <v>-250440</v>
      </c>
      <c r="BO59" s="32">
        <f t="shared" si="68"/>
        <v>-238656</v>
      </c>
      <c r="BP59" s="31">
        <f t="shared" si="68"/>
        <v>-245335</v>
      </c>
      <c r="BQ59" s="76">
        <f t="shared" si="68"/>
        <v>-255238</v>
      </c>
      <c r="BR59" s="32">
        <f t="shared" si="68"/>
        <v>-261108</v>
      </c>
      <c r="BS59" s="32">
        <f t="shared" si="68"/>
        <v>-152478</v>
      </c>
      <c r="BT59" s="32">
        <f t="shared" si="68"/>
        <v>-236242</v>
      </c>
      <c r="BU59" s="32">
        <f t="shared" si="68"/>
        <v>-144450</v>
      </c>
      <c r="BV59" s="75">
        <f t="shared" si="68"/>
        <v>-214221</v>
      </c>
    </row>
    <row r="60" spans="1:74" ht="12">
      <c r="A60" s="138"/>
      <c r="B60" s="148"/>
      <c r="C60" s="75" t="s">
        <v>97</v>
      </c>
      <c r="D60" s="31">
        <v>0</v>
      </c>
      <c r="E60" s="32"/>
      <c r="F60" s="32"/>
      <c r="G60" s="32"/>
      <c r="H60" s="32"/>
      <c r="I60" s="32"/>
      <c r="J60" s="32"/>
      <c r="K60" s="32"/>
      <c r="L60" s="33"/>
      <c r="M60" s="32"/>
      <c r="N60" s="32"/>
      <c r="O60" s="32">
        <v>-3155</v>
      </c>
      <c r="P60" s="32"/>
      <c r="Q60" s="32"/>
      <c r="R60" s="31"/>
      <c r="S60" s="76"/>
      <c r="T60" s="33"/>
      <c r="U60" s="33"/>
      <c r="V60" s="32"/>
      <c r="W60" s="33"/>
      <c r="X60" s="75"/>
      <c r="Z60" s="138"/>
      <c r="AA60" s="125"/>
      <c r="AB60" s="75" t="s">
        <v>97</v>
      </c>
      <c r="AC60" s="31"/>
      <c r="AD60" s="32"/>
      <c r="AE60" s="32"/>
      <c r="AF60" s="32"/>
      <c r="AG60" s="32"/>
      <c r="AH60" s="32"/>
      <c r="AI60" s="32"/>
      <c r="AJ60" s="32"/>
      <c r="AK60" s="33"/>
      <c r="AL60" s="32"/>
      <c r="AM60" s="32"/>
      <c r="AN60" s="32"/>
      <c r="AO60" s="32">
        <v>-1923958</v>
      </c>
      <c r="AP60" s="32">
        <v>-2048728</v>
      </c>
      <c r="AQ60" s="31">
        <v>-2283301</v>
      </c>
      <c r="AR60" s="76">
        <v>-2859158</v>
      </c>
      <c r="AS60" s="28">
        <v>3788991</v>
      </c>
      <c r="AT60" s="28">
        <v>-4554893</v>
      </c>
      <c r="AU60" s="28">
        <v>-3677584</v>
      </c>
      <c r="AV60" s="28">
        <v>-3626564</v>
      </c>
      <c r="AW60" s="75">
        <v>-4789404</v>
      </c>
      <c r="AY60" s="123"/>
      <c r="AZ60" s="125"/>
      <c r="BA60" s="20" t="s">
        <v>12</v>
      </c>
      <c r="BB60" s="25">
        <f>SUM(BB56,BB58)</f>
        <v>1342904895</v>
      </c>
      <c r="BC60" s="22">
        <f aca="true" t="shared" si="69" ref="BC60:BV61">SUM(BC56,BC58)</f>
        <v>1368526551</v>
      </c>
      <c r="BD60" s="22">
        <f t="shared" si="69"/>
        <v>1333590170</v>
      </c>
      <c r="BE60" s="22">
        <f t="shared" si="69"/>
        <v>1331400342</v>
      </c>
      <c r="BF60" s="22">
        <f t="shared" si="69"/>
        <v>1375739614</v>
      </c>
      <c r="BG60" s="22">
        <f t="shared" si="69"/>
        <v>1407710084</v>
      </c>
      <c r="BH60" s="22">
        <f t="shared" si="69"/>
        <v>1428094642</v>
      </c>
      <c r="BI60" s="22">
        <f t="shared" si="69"/>
        <v>1486683710</v>
      </c>
      <c r="BJ60" s="23">
        <f t="shared" si="69"/>
        <v>1335312374</v>
      </c>
      <c r="BK60" s="22">
        <f t="shared" si="69"/>
        <v>1301526449</v>
      </c>
      <c r="BL60" s="22">
        <f t="shared" si="69"/>
        <v>1311571722</v>
      </c>
      <c r="BM60" s="22">
        <f t="shared" si="69"/>
        <v>1287835911</v>
      </c>
      <c r="BN60" s="22">
        <f t="shared" si="69"/>
        <v>1231910356</v>
      </c>
      <c r="BO60" s="22">
        <f t="shared" si="69"/>
        <v>1141384311</v>
      </c>
      <c r="BP60" s="25">
        <f t="shared" si="69"/>
        <v>1138041075</v>
      </c>
      <c r="BQ60" s="52">
        <f t="shared" si="69"/>
        <v>1141810752</v>
      </c>
      <c r="BR60" s="22">
        <f t="shared" si="69"/>
        <v>1145196927</v>
      </c>
      <c r="BS60" s="22">
        <f t="shared" si="69"/>
        <v>1158307145</v>
      </c>
      <c r="BT60" s="22">
        <f t="shared" si="69"/>
        <v>1127570187</v>
      </c>
      <c r="BU60" s="22">
        <f t="shared" si="69"/>
        <v>946182490</v>
      </c>
      <c r="BV60" s="79">
        <f t="shared" si="69"/>
        <v>1002618184</v>
      </c>
    </row>
    <row r="61" spans="1:74" ht="12">
      <c r="A61" s="138"/>
      <c r="B61" s="148"/>
      <c r="C61" s="20" t="s">
        <v>12</v>
      </c>
      <c r="D61" s="25">
        <v>17508066</v>
      </c>
      <c r="E61" s="22">
        <v>19396451</v>
      </c>
      <c r="F61" s="22">
        <v>15831720</v>
      </c>
      <c r="G61" s="22">
        <v>18599896</v>
      </c>
      <c r="H61" s="22">
        <v>21110689</v>
      </c>
      <c r="I61" s="22">
        <v>12864879</v>
      </c>
      <c r="J61" s="22">
        <v>20589125</v>
      </c>
      <c r="K61" s="22">
        <v>20992047</v>
      </c>
      <c r="L61" s="23">
        <v>20477298</v>
      </c>
      <c r="M61" s="22">
        <v>20628441</v>
      </c>
      <c r="N61" s="22">
        <v>21762556</v>
      </c>
      <c r="O61" s="22">
        <v>20949164</v>
      </c>
      <c r="P61" s="22">
        <v>21330656</v>
      </c>
      <c r="Q61" s="22">
        <v>22193124</v>
      </c>
      <c r="R61" s="25">
        <f aca="true" t="shared" si="70" ref="R61:X62">SUM(R57,R59)</f>
        <v>22000564</v>
      </c>
      <c r="S61" s="52">
        <f t="shared" si="70"/>
        <v>21419879</v>
      </c>
      <c r="T61" s="23">
        <f t="shared" si="70"/>
        <v>20526405</v>
      </c>
      <c r="U61" s="23">
        <f t="shared" si="70"/>
        <v>22478591</v>
      </c>
      <c r="V61" s="22">
        <f t="shared" si="70"/>
        <v>22740692</v>
      </c>
      <c r="W61" s="23">
        <f t="shared" si="70"/>
        <v>18038241</v>
      </c>
      <c r="X61" s="79">
        <f t="shared" si="70"/>
        <v>21844709</v>
      </c>
      <c r="Z61" s="138"/>
      <c r="AA61" s="125"/>
      <c r="AB61" s="20" t="s">
        <v>12</v>
      </c>
      <c r="AC61" s="25">
        <v>64279071</v>
      </c>
      <c r="AD61" s="22">
        <v>63528669</v>
      </c>
      <c r="AE61" s="22">
        <v>64893283</v>
      </c>
      <c r="AF61" s="22">
        <v>68242210</v>
      </c>
      <c r="AG61" s="22">
        <v>67661096</v>
      </c>
      <c r="AH61" s="22">
        <v>77405108</v>
      </c>
      <c r="AI61" s="22">
        <v>76281978</v>
      </c>
      <c r="AJ61" s="22">
        <v>77516415</v>
      </c>
      <c r="AK61" s="23">
        <v>71512984</v>
      </c>
      <c r="AL61" s="22">
        <v>68719585</v>
      </c>
      <c r="AM61" s="22">
        <v>72161163</v>
      </c>
      <c r="AN61" s="22">
        <v>71277243</v>
      </c>
      <c r="AO61" s="22">
        <v>72467503</v>
      </c>
      <c r="AP61" s="22">
        <v>77858410</v>
      </c>
      <c r="AQ61" s="25">
        <f aca="true" t="shared" si="71" ref="AQ61:AW62">SUM(AQ57,AQ59)</f>
        <v>77459860</v>
      </c>
      <c r="AR61" s="52">
        <f t="shared" si="71"/>
        <v>80187972</v>
      </c>
      <c r="AS61" s="22">
        <f t="shared" si="71"/>
        <v>87339572</v>
      </c>
      <c r="AT61" s="23">
        <f t="shared" si="71"/>
        <v>90736695</v>
      </c>
      <c r="AU61" s="22">
        <f t="shared" si="71"/>
        <v>91665353</v>
      </c>
      <c r="AV61" s="23">
        <f t="shared" si="71"/>
        <v>75039900</v>
      </c>
      <c r="AW61" s="79">
        <f t="shared" si="71"/>
        <v>87212482</v>
      </c>
      <c r="AY61" s="123"/>
      <c r="AZ61" s="125"/>
      <c r="BA61" s="75" t="s">
        <v>97</v>
      </c>
      <c r="BB61" s="31">
        <f>SUM(BB57,BB59)</f>
        <v>-7957812</v>
      </c>
      <c r="BC61" s="32">
        <f t="shared" si="69"/>
        <v>-7968660</v>
      </c>
      <c r="BD61" s="32">
        <f t="shared" si="69"/>
        <v>-6011168</v>
      </c>
      <c r="BE61" s="32">
        <f t="shared" si="69"/>
        <v>-5540761</v>
      </c>
      <c r="BF61" s="32">
        <f t="shared" si="69"/>
        <v>-5688723</v>
      </c>
      <c r="BG61" s="32">
        <f t="shared" si="69"/>
        <v>-6715473</v>
      </c>
      <c r="BH61" s="32">
        <f t="shared" si="69"/>
        <v>-6416351</v>
      </c>
      <c r="BI61" s="32">
        <f t="shared" si="69"/>
        <v>-5716031</v>
      </c>
      <c r="BJ61" s="33">
        <f t="shared" si="69"/>
        <v>-4857212</v>
      </c>
      <c r="BK61" s="32">
        <f t="shared" si="69"/>
        <v>-4843020</v>
      </c>
      <c r="BL61" s="32">
        <f t="shared" si="69"/>
        <v>-174420</v>
      </c>
      <c r="BM61" s="32">
        <f t="shared" si="69"/>
        <v>-238695</v>
      </c>
      <c r="BN61" s="32">
        <f t="shared" si="69"/>
        <v>-312978</v>
      </c>
      <c r="BO61" s="32">
        <f t="shared" si="69"/>
        <v>-340583</v>
      </c>
      <c r="BP61" s="31">
        <f t="shared" si="69"/>
        <v>-337908</v>
      </c>
      <c r="BQ61" s="76">
        <f t="shared" si="69"/>
        <v>-358986</v>
      </c>
      <c r="BR61" s="32">
        <f t="shared" si="69"/>
        <v>-445499</v>
      </c>
      <c r="BS61" s="32">
        <f t="shared" si="69"/>
        <v>-318255</v>
      </c>
      <c r="BT61" s="32">
        <f t="shared" si="69"/>
        <v>-436439</v>
      </c>
      <c r="BU61" s="32">
        <f t="shared" si="69"/>
        <v>-270416</v>
      </c>
      <c r="BV61" s="75">
        <f t="shared" si="69"/>
        <v>-436869</v>
      </c>
    </row>
    <row r="62" spans="1:74" ht="12.75" thickBot="1">
      <c r="A62" s="138"/>
      <c r="B62" s="148"/>
      <c r="C62" s="75" t="s">
        <v>97</v>
      </c>
      <c r="D62" s="31">
        <v>0</v>
      </c>
      <c r="E62" s="32">
        <v>0</v>
      </c>
      <c r="F62" s="32">
        <v>-180</v>
      </c>
      <c r="G62" s="32">
        <v>0</v>
      </c>
      <c r="H62" s="32">
        <v>0</v>
      </c>
      <c r="I62" s="32">
        <v>0</v>
      </c>
      <c r="J62" s="32">
        <v>0</v>
      </c>
      <c r="K62" s="32">
        <v>0</v>
      </c>
      <c r="L62" s="33">
        <v>0</v>
      </c>
      <c r="M62" s="32">
        <v>0</v>
      </c>
      <c r="N62" s="32">
        <v>0</v>
      </c>
      <c r="O62" s="32">
        <v>-4605</v>
      </c>
      <c r="P62" s="32">
        <v>0</v>
      </c>
      <c r="Q62" s="32">
        <v>0</v>
      </c>
      <c r="R62" s="31">
        <f t="shared" si="70"/>
        <v>0</v>
      </c>
      <c r="S62" s="76">
        <f t="shared" si="70"/>
        <v>0</v>
      </c>
      <c r="T62" s="33">
        <f t="shared" si="70"/>
        <v>0</v>
      </c>
      <c r="U62" s="33">
        <f t="shared" si="70"/>
        <v>0</v>
      </c>
      <c r="V62" s="32">
        <f t="shared" si="70"/>
        <v>0</v>
      </c>
      <c r="W62" s="33">
        <f t="shared" si="70"/>
        <v>0</v>
      </c>
      <c r="X62" s="75">
        <f t="shared" si="70"/>
        <v>0</v>
      </c>
      <c r="Z62" s="138"/>
      <c r="AA62" s="125"/>
      <c r="AB62" s="75" t="s">
        <v>97</v>
      </c>
      <c r="AC62" s="31">
        <v>0</v>
      </c>
      <c r="AD62" s="32">
        <v>0</v>
      </c>
      <c r="AE62" s="32">
        <v>0</v>
      </c>
      <c r="AF62" s="32">
        <v>0</v>
      </c>
      <c r="AG62" s="32">
        <v>0</v>
      </c>
      <c r="AH62" s="32">
        <v>0</v>
      </c>
      <c r="AI62" s="32">
        <v>0</v>
      </c>
      <c r="AJ62" s="32">
        <v>0</v>
      </c>
      <c r="AK62" s="33">
        <v>0</v>
      </c>
      <c r="AL62" s="32">
        <v>0</v>
      </c>
      <c r="AM62" s="32">
        <v>0</v>
      </c>
      <c r="AN62" s="32">
        <v>0</v>
      </c>
      <c r="AO62" s="32">
        <v>-3817896</v>
      </c>
      <c r="AP62" s="32">
        <v>-4112440</v>
      </c>
      <c r="AQ62" s="31">
        <f t="shared" si="71"/>
        <v>-4557196</v>
      </c>
      <c r="AR62" s="76">
        <f t="shared" si="71"/>
        <v>-5709854</v>
      </c>
      <c r="AS62" s="32">
        <f t="shared" si="71"/>
        <v>7543506</v>
      </c>
      <c r="AT62" s="33">
        <f t="shared" si="71"/>
        <v>-9134527</v>
      </c>
      <c r="AU62" s="32">
        <f t="shared" si="71"/>
        <v>-7381128</v>
      </c>
      <c r="AV62" s="33">
        <f t="shared" si="71"/>
        <v>-7218964</v>
      </c>
      <c r="AW62" s="75">
        <f t="shared" si="71"/>
        <v>-9569785</v>
      </c>
      <c r="AY62" s="124"/>
      <c r="AZ62" s="127"/>
      <c r="BA62" s="35"/>
      <c r="BB62" s="39">
        <f aca="true" t="shared" si="72" ref="BB62:BV62">BB60/$BB60*100</f>
        <v>100</v>
      </c>
      <c r="BC62" s="39">
        <f t="shared" si="72"/>
        <v>101.90792781345846</v>
      </c>
      <c r="BD62" s="39">
        <f t="shared" si="72"/>
        <v>99.30637493133868</v>
      </c>
      <c r="BE62" s="39">
        <f t="shared" si="72"/>
        <v>99.14330843212839</v>
      </c>
      <c r="BF62" s="39">
        <f t="shared" si="72"/>
        <v>102.44505170263751</v>
      </c>
      <c r="BG62" s="39">
        <f t="shared" si="72"/>
        <v>104.8257467257203</v>
      </c>
      <c r="BH62" s="39">
        <f t="shared" si="72"/>
        <v>106.34369174743384</v>
      </c>
      <c r="BI62" s="39">
        <f>BI60/$BB60*100</f>
        <v>110.7065523057759</v>
      </c>
      <c r="BJ62" s="39">
        <f t="shared" si="72"/>
        <v>99.43461960498699</v>
      </c>
      <c r="BK62" s="39">
        <f t="shared" si="72"/>
        <v>96.91873593178019</v>
      </c>
      <c r="BL62" s="39">
        <f t="shared" si="72"/>
        <v>97.66676157658954</v>
      </c>
      <c r="BM62" s="39">
        <f t="shared" si="72"/>
        <v>95.89926403537311</v>
      </c>
      <c r="BN62" s="39">
        <f t="shared" si="72"/>
        <v>91.7347431368176</v>
      </c>
      <c r="BO62" s="39">
        <f t="shared" si="72"/>
        <v>84.99368162627778</v>
      </c>
      <c r="BP62" s="43">
        <f t="shared" si="72"/>
        <v>84.7447260961842</v>
      </c>
      <c r="BQ62" s="56">
        <f t="shared" si="72"/>
        <v>85.02543674174335</v>
      </c>
      <c r="BR62" s="39">
        <f t="shared" si="72"/>
        <v>85.2775897432409</v>
      </c>
      <c r="BS62" s="39">
        <f t="shared" si="72"/>
        <v>86.25384785718575</v>
      </c>
      <c r="BT62" s="39">
        <f t="shared" si="72"/>
        <v>83.96500684436033</v>
      </c>
      <c r="BU62" s="39">
        <f t="shared" si="72"/>
        <v>70.45789270132938</v>
      </c>
      <c r="BV62" s="87">
        <f t="shared" si="72"/>
        <v>74.66040132350548</v>
      </c>
    </row>
    <row r="63" spans="1:74" ht="12">
      <c r="A63" s="138"/>
      <c r="B63" s="148"/>
      <c r="C63" s="16"/>
      <c r="D63" s="34">
        <f aca="true" t="shared" si="73" ref="D63:X63">D61/$D61*100</f>
        <v>100</v>
      </c>
      <c r="E63" s="34">
        <f t="shared" si="73"/>
        <v>110.78580009922283</v>
      </c>
      <c r="F63" s="34">
        <f t="shared" si="73"/>
        <v>90.4252931191829</v>
      </c>
      <c r="G63" s="34">
        <f t="shared" si="73"/>
        <v>106.23615423885198</v>
      </c>
      <c r="H63" s="34">
        <f t="shared" si="73"/>
        <v>120.57693294050868</v>
      </c>
      <c r="I63" s="34">
        <f t="shared" si="73"/>
        <v>73.47972643009227</v>
      </c>
      <c r="J63" s="34">
        <f t="shared" si="73"/>
        <v>117.59794028649424</v>
      </c>
      <c r="K63" s="34">
        <f t="shared" si="73"/>
        <v>119.89929098965013</v>
      </c>
      <c r="L63" s="42">
        <f t="shared" si="73"/>
        <v>116.95922325172864</v>
      </c>
      <c r="M63" s="34">
        <f t="shared" si="73"/>
        <v>117.8224996410226</v>
      </c>
      <c r="N63" s="30">
        <f t="shared" si="73"/>
        <v>124.30017113255114</v>
      </c>
      <c r="O63" s="30">
        <f t="shared" si="73"/>
        <v>119.65435816840078</v>
      </c>
      <c r="P63" s="30">
        <f t="shared" si="73"/>
        <v>121.83330814494302</v>
      </c>
      <c r="Q63" s="30">
        <f t="shared" si="73"/>
        <v>126.75942619818774</v>
      </c>
      <c r="R63" s="80">
        <f t="shared" si="73"/>
        <v>125.6595902711356</v>
      </c>
      <c r="S63" s="53">
        <f t="shared" si="73"/>
        <v>122.34291897231824</v>
      </c>
      <c r="T63" s="59">
        <f t="shared" si="73"/>
        <v>117.23970540207011</v>
      </c>
      <c r="U63" s="59">
        <f t="shared" si="73"/>
        <v>128.3899146827525</v>
      </c>
      <c r="V63" s="30">
        <f t="shared" si="73"/>
        <v>129.88694468024053</v>
      </c>
      <c r="W63" s="59">
        <f t="shared" si="73"/>
        <v>103.02817569913205</v>
      </c>
      <c r="X63" s="81">
        <f t="shared" si="73"/>
        <v>124.76940057228481</v>
      </c>
      <c r="Z63" s="138"/>
      <c r="AA63" s="136"/>
      <c r="AB63" s="26"/>
      <c r="AC63" s="30">
        <f aca="true" t="shared" si="74" ref="AC63:AW63">AC61/$AC61*100</f>
        <v>100</v>
      </c>
      <c r="AD63" s="30">
        <f t="shared" si="74"/>
        <v>98.83258735957774</v>
      </c>
      <c r="AE63" s="30">
        <f t="shared" si="74"/>
        <v>100.95553963435471</v>
      </c>
      <c r="AF63" s="30">
        <f t="shared" si="74"/>
        <v>106.16552003372917</v>
      </c>
      <c r="AG63" s="30">
        <f t="shared" si="74"/>
        <v>105.26147149824241</v>
      </c>
      <c r="AH63" s="30">
        <f t="shared" si="74"/>
        <v>120.42039002088254</v>
      </c>
      <c r="AI63" s="30">
        <f t="shared" si="74"/>
        <v>118.6731183467166</v>
      </c>
      <c r="AJ63" s="30">
        <f t="shared" si="74"/>
        <v>120.5935521376779</v>
      </c>
      <c r="AK63" s="30">
        <f t="shared" si="74"/>
        <v>111.25391653529032</v>
      </c>
      <c r="AL63" s="30">
        <f t="shared" si="74"/>
        <v>106.90818011355516</v>
      </c>
      <c r="AM63" s="30">
        <f t="shared" si="74"/>
        <v>112.26229918599788</v>
      </c>
      <c r="AN63" s="30">
        <f t="shared" si="74"/>
        <v>110.88717041352388</v>
      </c>
      <c r="AO63" s="30">
        <f t="shared" si="74"/>
        <v>112.73887732447162</v>
      </c>
      <c r="AP63" s="30">
        <f t="shared" si="74"/>
        <v>121.12559934165819</v>
      </c>
      <c r="AQ63" s="80">
        <f t="shared" si="74"/>
        <v>120.50556860101477</v>
      </c>
      <c r="AR63" s="53">
        <f t="shared" si="74"/>
        <v>124.74973697115192</v>
      </c>
      <c r="AS63" s="30">
        <f t="shared" si="74"/>
        <v>135.87559782872407</v>
      </c>
      <c r="AT63" s="59">
        <f t="shared" si="74"/>
        <v>141.16055753201536</v>
      </c>
      <c r="AU63" s="30">
        <f t="shared" si="74"/>
        <v>142.60528594136028</v>
      </c>
      <c r="AV63" s="59">
        <f t="shared" si="74"/>
        <v>116.74079732732913</v>
      </c>
      <c r="AW63" s="81">
        <f t="shared" si="74"/>
        <v>135.67788184119834</v>
      </c>
      <c r="AY63" s="137" t="s">
        <v>44</v>
      </c>
      <c r="AZ63" s="135" t="s">
        <v>109</v>
      </c>
      <c r="BA63" s="12" t="s">
        <v>95</v>
      </c>
      <c r="BB63" s="40">
        <v>722900</v>
      </c>
      <c r="BC63" s="14">
        <v>834153</v>
      </c>
      <c r="BD63" s="14">
        <v>1541605</v>
      </c>
      <c r="BE63" s="14">
        <v>1853473</v>
      </c>
      <c r="BF63" s="14">
        <v>1932609</v>
      </c>
      <c r="BG63" s="14">
        <v>1382144</v>
      </c>
      <c r="BH63" s="14">
        <v>1389340</v>
      </c>
      <c r="BI63" s="14">
        <v>1193899</v>
      </c>
      <c r="BJ63" s="15">
        <v>1676185</v>
      </c>
      <c r="BK63" s="14">
        <v>1490356</v>
      </c>
      <c r="BL63" s="14">
        <v>1338965</v>
      </c>
      <c r="BM63" s="14">
        <v>1615330</v>
      </c>
      <c r="BN63" s="14">
        <v>2568236</v>
      </c>
      <c r="BO63" s="14">
        <v>2262424</v>
      </c>
      <c r="BP63" s="13">
        <v>2751965</v>
      </c>
      <c r="BQ63" s="55">
        <v>2745977</v>
      </c>
      <c r="BR63" s="14">
        <v>3419604</v>
      </c>
      <c r="BS63" s="14">
        <v>3380945</v>
      </c>
      <c r="BT63" s="14">
        <v>3480322</v>
      </c>
      <c r="BU63" s="14">
        <v>3152747</v>
      </c>
      <c r="BV63" s="74">
        <v>3667346</v>
      </c>
    </row>
    <row r="64" spans="1:74" ht="12">
      <c r="A64" s="138"/>
      <c r="B64" s="126" t="s">
        <v>99</v>
      </c>
      <c r="C64" s="20" t="s">
        <v>95</v>
      </c>
      <c r="D64" s="21"/>
      <c r="E64" s="22"/>
      <c r="F64" s="22"/>
      <c r="G64" s="22"/>
      <c r="H64" s="22"/>
      <c r="I64" s="22"/>
      <c r="J64" s="22"/>
      <c r="K64" s="22"/>
      <c r="L64" s="23"/>
      <c r="M64" s="22"/>
      <c r="N64" s="22"/>
      <c r="O64" s="22"/>
      <c r="P64" s="22"/>
      <c r="Q64" s="22"/>
      <c r="R64" s="25"/>
      <c r="S64" s="52"/>
      <c r="T64" s="23"/>
      <c r="U64" s="23"/>
      <c r="V64" s="22"/>
      <c r="W64" s="23"/>
      <c r="X64" s="79"/>
      <c r="Z64" s="138"/>
      <c r="AA64" s="126" t="s">
        <v>99</v>
      </c>
      <c r="AB64" s="20" t="s">
        <v>95</v>
      </c>
      <c r="AC64" s="25"/>
      <c r="AD64" s="22"/>
      <c r="AE64" s="22"/>
      <c r="AF64" s="22"/>
      <c r="AG64" s="22"/>
      <c r="AH64" s="22"/>
      <c r="AI64" s="22"/>
      <c r="AJ64" s="22"/>
      <c r="AK64" s="23"/>
      <c r="AL64" s="22"/>
      <c r="AM64" s="22"/>
      <c r="AN64" s="22"/>
      <c r="AO64" s="22"/>
      <c r="AP64" s="22"/>
      <c r="AQ64" s="25"/>
      <c r="AR64" s="52"/>
      <c r="AS64" s="22"/>
      <c r="AT64" s="23"/>
      <c r="AU64" s="22"/>
      <c r="AV64" s="23"/>
      <c r="AW64" s="79"/>
      <c r="AY64" s="123"/>
      <c r="AZ64" s="125"/>
      <c r="BA64" s="75" t="s">
        <v>97</v>
      </c>
      <c r="BB64" s="31"/>
      <c r="BC64" s="32"/>
      <c r="BD64" s="32"/>
      <c r="BE64" s="32"/>
      <c r="BF64" s="32"/>
      <c r="BG64" s="32"/>
      <c r="BH64" s="32"/>
      <c r="BI64" s="32"/>
      <c r="BJ64" s="33"/>
      <c r="BK64" s="32"/>
      <c r="BL64" s="32"/>
      <c r="BM64" s="32"/>
      <c r="BN64" s="32"/>
      <c r="BO64" s="32"/>
      <c r="BP64" s="31"/>
      <c r="BQ64" s="76"/>
      <c r="BR64" s="32"/>
      <c r="BS64" s="32"/>
      <c r="BT64" s="32"/>
      <c r="BU64" s="32"/>
      <c r="BV64" s="75"/>
    </row>
    <row r="65" spans="1:74" ht="12">
      <c r="A65" s="138"/>
      <c r="B65" s="125"/>
      <c r="C65" s="16" t="s">
        <v>98</v>
      </c>
      <c r="D65" s="17"/>
      <c r="E65" s="18"/>
      <c r="F65" s="18"/>
      <c r="G65" s="18"/>
      <c r="H65" s="18"/>
      <c r="I65" s="18"/>
      <c r="J65" s="18"/>
      <c r="K65" s="18"/>
      <c r="L65" s="19"/>
      <c r="M65" s="18"/>
      <c r="N65" s="18"/>
      <c r="O65" s="18"/>
      <c r="P65" s="18"/>
      <c r="Q65" s="18"/>
      <c r="R65" s="24"/>
      <c r="S65" s="1"/>
      <c r="T65" s="19"/>
      <c r="U65" s="19"/>
      <c r="V65" s="18"/>
      <c r="W65" s="19"/>
      <c r="X65" s="78"/>
      <c r="Z65" s="138"/>
      <c r="AA65" s="125"/>
      <c r="AB65" s="16" t="s">
        <v>98</v>
      </c>
      <c r="AC65" s="24"/>
      <c r="AD65" s="18"/>
      <c r="AE65" s="18"/>
      <c r="AF65" s="18"/>
      <c r="AG65" s="18"/>
      <c r="AH65" s="18"/>
      <c r="AI65" s="18"/>
      <c r="AJ65" s="18"/>
      <c r="AK65" s="19"/>
      <c r="AL65" s="18"/>
      <c r="AM65" s="18"/>
      <c r="AN65" s="18"/>
      <c r="AO65" s="18"/>
      <c r="AP65" s="18"/>
      <c r="AQ65" s="24"/>
      <c r="AR65" s="1"/>
      <c r="AS65" s="18"/>
      <c r="AT65" s="19"/>
      <c r="AU65" s="18"/>
      <c r="AV65" s="19"/>
      <c r="AW65" s="78"/>
      <c r="AY65" s="123"/>
      <c r="AZ65" s="125"/>
      <c r="BA65" s="16" t="s">
        <v>98</v>
      </c>
      <c r="BB65" s="24">
        <v>38602557</v>
      </c>
      <c r="BC65" s="18">
        <v>39380284</v>
      </c>
      <c r="BD65" s="18">
        <v>41194558</v>
      </c>
      <c r="BE65" s="18">
        <v>44669658</v>
      </c>
      <c r="BF65" s="18">
        <v>49183979</v>
      </c>
      <c r="BG65" s="18">
        <v>43900747</v>
      </c>
      <c r="BH65" s="18">
        <v>41172479</v>
      </c>
      <c r="BI65" s="18">
        <v>44120367</v>
      </c>
      <c r="BJ65" s="19">
        <v>40301841</v>
      </c>
      <c r="BK65" s="18">
        <v>41886084</v>
      </c>
      <c r="BL65" s="18">
        <v>47340010</v>
      </c>
      <c r="BM65" s="18">
        <v>48775533</v>
      </c>
      <c r="BN65" s="18">
        <v>48269873</v>
      </c>
      <c r="BO65" s="18">
        <v>47657224</v>
      </c>
      <c r="BP65" s="24">
        <v>53772141</v>
      </c>
      <c r="BQ65" s="1">
        <v>53014868</v>
      </c>
      <c r="BR65" s="18">
        <v>53414741</v>
      </c>
      <c r="BS65" s="18">
        <v>53658614</v>
      </c>
      <c r="BT65" s="18">
        <v>55614907</v>
      </c>
      <c r="BU65" s="18">
        <v>47535046</v>
      </c>
      <c r="BV65" s="78">
        <v>48934781</v>
      </c>
    </row>
    <row r="66" spans="1:74" ht="12">
      <c r="A66" s="138"/>
      <c r="B66" s="125"/>
      <c r="C66" s="26" t="s">
        <v>12</v>
      </c>
      <c r="D66" s="82"/>
      <c r="E66" s="83"/>
      <c r="F66" s="83"/>
      <c r="G66" s="83"/>
      <c r="H66" s="83"/>
      <c r="I66" s="83"/>
      <c r="J66" s="83"/>
      <c r="K66" s="83"/>
      <c r="L66" s="84"/>
      <c r="M66" s="83"/>
      <c r="N66" s="83"/>
      <c r="O66" s="83"/>
      <c r="P66" s="83"/>
      <c r="Q66" s="83"/>
      <c r="R66" s="82">
        <f>SUM(R64:R65)</f>
        <v>0</v>
      </c>
      <c r="S66" s="85">
        <f>SUM(S64:S65)</f>
        <v>0</v>
      </c>
      <c r="T66" s="84"/>
      <c r="U66" s="84"/>
      <c r="V66" s="83"/>
      <c r="W66" s="84"/>
      <c r="X66" s="86"/>
      <c r="Z66" s="138"/>
      <c r="AA66" s="125"/>
      <c r="AB66" s="26" t="s">
        <v>12</v>
      </c>
      <c r="AC66" s="82">
        <v>0</v>
      </c>
      <c r="AD66" s="83">
        <v>0</v>
      </c>
      <c r="AE66" s="83">
        <v>0</v>
      </c>
      <c r="AF66" s="83">
        <v>0</v>
      </c>
      <c r="AG66" s="83">
        <v>0</v>
      </c>
      <c r="AH66" s="83">
        <v>0</v>
      </c>
      <c r="AI66" s="83">
        <v>0</v>
      </c>
      <c r="AJ66" s="83">
        <v>0</v>
      </c>
      <c r="AK66" s="84">
        <v>0</v>
      </c>
      <c r="AL66" s="83">
        <v>0</v>
      </c>
      <c r="AM66" s="83"/>
      <c r="AN66" s="83"/>
      <c r="AO66" s="83"/>
      <c r="AP66" s="83"/>
      <c r="AQ66" s="82">
        <f>SUM(AQ64:AQ65)</f>
        <v>0</v>
      </c>
      <c r="AR66" s="85">
        <f>SUM(AR64:AR65)</f>
        <v>0</v>
      </c>
      <c r="AS66" s="83"/>
      <c r="AT66" s="84"/>
      <c r="AU66" s="83"/>
      <c r="AV66" s="84"/>
      <c r="AW66" s="86"/>
      <c r="AY66" s="123"/>
      <c r="AZ66" s="125"/>
      <c r="BA66" s="75" t="s">
        <v>97</v>
      </c>
      <c r="BB66" s="31">
        <v>-124467</v>
      </c>
      <c r="BC66" s="32">
        <v>-93491</v>
      </c>
      <c r="BD66" s="32">
        <v>-109125</v>
      </c>
      <c r="BE66" s="32">
        <v>-53680</v>
      </c>
      <c r="BF66" s="32">
        <v>-70308</v>
      </c>
      <c r="BG66" s="32">
        <v>-72936</v>
      </c>
      <c r="BH66" s="32">
        <v>-93527</v>
      </c>
      <c r="BI66" s="32">
        <v>-53012</v>
      </c>
      <c r="BJ66" s="33">
        <v>-16180</v>
      </c>
      <c r="BK66" s="32">
        <v>-3867</v>
      </c>
      <c r="BL66" s="32"/>
      <c r="BM66" s="32"/>
      <c r="BN66" s="32"/>
      <c r="BO66" s="32"/>
      <c r="BP66" s="31"/>
      <c r="BQ66" s="76"/>
      <c r="BR66" s="32"/>
      <c r="BS66" s="32"/>
      <c r="BT66" s="32"/>
      <c r="BU66" s="32"/>
      <c r="BV66" s="75"/>
    </row>
    <row r="67" spans="1:74" ht="12">
      <c r="A67" s="138"/>
      <c r="B67" s="148" t="s">
        <v>104</v>
      </c>
      <c r="C67" s="16" t="s">
        <v>103</v>
      </c>
      <c r="D67" s="24">
        <v>11087779</v>
      </c>
      <c r="E67" s="18">
        <v>10605991</v>
      </c>
      <c r="F67" s="18">
        <v>9693655</v>
      </c>
      <c r="G67" s="18">
        <v>9907839</v>
      </c>
      <c r="H67" s="18">
        <v>9804353</v>
      </c>
      <c r="I67" s="18">
        <v>8276965</v>
      </c>
      <c r="J67" s="18">
        <v>10670923</v>
      </c>
      <c r="K67" s="18">
        <v>10686246</v>
      </c>
      <c r="L67" s="19">
        <v>10311141</v>
      </c>
      <c r="M67" s="18">
        <v>9904174</v>
      </c>
      <c r="N67" s="18">
        <v>10890386</v>
      </c>
      <c r="O67" s="18">
        <v>9986308</v>
      </c>
      <c r="P67" s="18">
        <v>9601025</v>
      </c>
      <c r="Q67" s="18">
        <v>9909633</v>
      </c>
      <c r="R67" s="24">
        <v>10249852</v>
      </c>
      <c r="S67" s="1">
        <v>10556899</v>
      </c>
      <c r="T67" s="19">
        <v>9681607</v>
      </c>
      <c r="U67" s="19">
        <v>9770786</v>
      </c>
      <c r="V67" s="18">
        <v>10296019</v>
      </c>
      <c r="W67" s="19">
        <v>7565921</v>
      </c>
      <c r="X67" s="78">
        <v>8856504</v>
      </c>
      <c r="Z67" s="138"/>
      <c r="AA67" s="126" t="s">
        <v>104</v>
      </c>
      <c r="AB67" s="16" t="s">
        <v>103</v>
      </c>
      <c r="AC67" s="24">
        <v>27396725</v>
      </c>
      <c r="AD67" s="18">
        <v>26360840</v>
      </c>
      <c r="AE67" s="18">
        <v>25833782</v>
      </c>
      <c r="AF67" s="18">
        <v>23934464</v>
      </c>
      <c r="AG67" s="18">
        <v>26023285</v>
      </c>
      <c r="AH67" s="18">
        <v>23389715</v>
      </c>
      <c r="AI67" s="18">
        <v>22524373</v>
      </c>
      <c r="AJ67" s="18">
        <v>21736635</v>
      </c>
      <c r="AK67" s="19">
        <v>19972204</v>
      </c>
      <c r="AL67" s="18">
        <v>20134349</v>
      </c>
      <c r="AM67" s="18">
        <v>20051605</v>
      </c>
      <c r="AN67" s="18">
        <v>20401511</v>
      </c>
      <c r="AO67" s="18">
        <v>20368658</v>
      </c>
      <c r="AP67" s="18">
        <v>22231706</v>
      </c>
      <c r="AQ67" s="24">
        <v>20281801</v>
      </c>
      <c r="AR67" s="1">
        <v>21965754</v>
      </c>
      <c r="AS67" s="18">
        <v>21181171</v>
      </c>
      <c r="AT67" s="19">
        <v>21063593</v>
      </c>
      <c r="AU67" s="18">
        <v>21191682</v>
      </c>
      <c r="AV67" s="19">
        <v>16723565</v>
      </c>
      <c r="AW67" s="78">
        <v>17948583</v>
      </c>
      <c r="AY67" s="123"/>
      <c r="AZ67" s="125"/>
      <c r="BA67" s="20" t="s">
        <v>12</v>
      </c>
      <c r="BB67" s="25">
        <f aca="true" t="shared" si="75" ref="BB67:BV68">SUM(BB63,BB65)</f>
        <v>39325457</v>
      </c>
      <c r="BC67" s="22">
        <f t="shared" si="75"/>
        <v>40214437</v>
      </c>
      <c r="BD67" s="22">
        <f t="shared" si="75"/>
        <v>42736163</v>
      </c>
      <c r="BE67" s="22">
        <f t="shared" si="75"/>
        <v>46523131</v>
      </c>
      <c r="BF67" s="22">
        <f t="shared" si="75"/>
        <v>51116588</v>
      </c>
      <c r="BG67" s="22">
        <f t="shared" si="75"/>
        <v>45282891</v>
      </c>
      <c r="BH67" s="22">
        <f t="shared" si="75"/>
        <v>42561819</v>
      </c>
      <c r="BI67" s="22">
        <f t="shared" si="75"/>
        <v>45314266</v>
      </c>
      <c r="BJ67" s="23">
        <f t="shared" si="75"/>
        <v>41978026</v>
      </c>
      <c r="BK67" s="22">
        <f t="shared" si="75"/>
        <v>43376440</v>
      </c>
      <c r="BL67" s="22">
        <f t="shared" si="75"/>
        <v>48678975</v>
      </c>
      <c r="BM67" s="22">
        <f t="shared" si="75"/>
        <v>50390863</v>
      </c>
      <c r="BN67" s="22">
        <f t="shared" si="75"/>
        <v>50838109</v>
      </c>
      <c r="BO67" s="22">
        <f t="shared" si="75"/>
        <v>49919648</v>
      </c>
      <c r="BP67" s="25">
        <f t="shared" si="75"/>
        <v>56524106</v>
      </c>
      <c r="BQ67" s="52">
        <f t="shared" si="75"/>
        <v>55760845</v>
      </c>
      <c r="BR67" s="22">
        <f t="shared" si="75"/>
        <v>56834345</v>
      </c>
      <c r="BS67" s="22">
        <f t="shared" si="75"/>
        <v>57039559</v>
      </c>
      <c r="BT67" s="22">
        <f t="shared" si="75"/>
        <v>59095229</v>
      </c>
      <c r="BU67" s="22">
        <f t="shared" si="75"/>
        <v>50687793</v>
      </c>
      <c r="BV67" s="79">
        <f t="shared" si="75"/>
        <v>52602127</v>
      </c>
    </row>
    <row r="68" spans="1:74" ht="12">
      <c r="A68" s="138"/>
      <c r="B68" s="148"/>
      <c r="C68" s="75" t="s">
        <v>97</v>
      </c>
      <c r="D68" s="31"/>
      <c r="E68" s="32"/>
      <c r="F68" s="32"/>
      <c r="G68" s="32"/>
      <c r="H68" s="32">
        <v>-1409</v>
      </c>
      <c r="I68" s="32"/>
      <c r="J68" s="32"/>
      <c r="K68" s="32"/>
      <c r="L68" s="33"/>
      <c r="M68" s="32"/>
      <c r="N68" s="32"/>
      <c r="O68" s="32"/>
      <c r="P68" s="32"/>
      <c r="Q68" s="32"/>
      <c r="R68" s="31"/>
      <c r="S68" s="76"/>
      <c r="T68" s="33"/>
      <c r="U68" s="33"/>
      <c r="V68" s="32"/>
      <c r="W68" s="33"/>
      <c r="X68" s="75"/>
      <c r="Z68" s="138"/>
      <c r="AA68" s="125"/>
      <c r="AB68" s="75" t="s">
        <v>97</v>
      </c>
      <c r="AC68" s="31"/>
      <c r="AD68" s="32"/>
      <c r="AE68" s="32"/>
      <c r="AF68" s="32"/>
      <c r="AG68" s="32"/>
      <c r="AH68" s="32"/>
      <c r="AI68" s="32"/>
      <c r="AJ68" s="32"/>
      <c r="AK68" s="33"/>
      <c r="AL68" s="32"/>
      <c r="AM68" s="32"/>
      <c r="AN68" s="32"/>
      <c r="AO68" s="32"/>
      <c r="AP68" s="32"/>
      <c r="AQ68" s="31"/>
      <c r="AR68" s="76"/>
      <c r="AS68" s="32"/>
      <c r="AT68" s="33"/>
      <c r="AU68" s="32"/>
      <c r="AV68" s="33"/>
      <c r="AW68" s="75"/>
      <c r="AY68" s="123"/>
      <c r="AZ68" s="125"/>
      <c r="BA68" s="75" t="s">
        <v>97</v>
      </c>
      <c r="BB68" s="31">
        <f t="shared" si="75"/>
        <v>-124467</v>
      </c>
      <c r="BC68" s="32">
        <f t="shared" si="75"/>
        <v>-93491</v>
      </c>
      <c r="BD68" s="32">
        <f t="shared" si="75"/>
        <v>-109125</v>
      </c>
      <c r="BE68" s="32">
        <f t="shared" si="75"/>
        <v>-53680</v>
      </c>
      <c r="BF68" s="32">
        <f t="shared" si="75"/>
        <v>-70308</v>
      </c>
      <c r="BG68" s="32">
        <f t="shared" si="75"/>
        <v>-72936</v>
      </c>
      <c r="BH68" s="32">
        <f t="shared" si="75"/>
        <v>-93527</v>
      </c>
      <c r="BI68" s="32">
        <f t="shared" si="75"/>
        <v>-53012</v>
      </c>
      <c r="BJ68" s="33">
        <f t="shared" si="75"/>
        <v>-16180</v>
      </c>
      <c r="BK68" s="32">
        <f t="shared" si="75"/>
        <v>-3867</v>
      </c>
      <c r="BL68" s="32">
        <f t="shared" si="75"/>
        <v>0</v>
      </c>
      <c r="BM68" s="32">
        <f t="shared" si="75"/>
        <v>0</v>
      </c>
      <c r="BN68" s="32">
        <f t="shared" si="75"/>
        <v>0</v>
      </c>
      <c r="BO68" s="32">
        <f t="shared" si="75"/>
        <v>0</v>
      </c>
      <c r="BP68" s="31">
        <f t="shared" si="75"/>
        <v>0</v>
      </c>
      <c r="BQ68" s="76">
        <f t="shared" si="75"/>
        <v>0</v>
      </c>
      <c r="BR68" s="32">
        <f t="shared" si="75"/>
        <v>0</v>
      </c>
      <c r="BS68" s="32">
        <f t="shared" si="75"/>
        <v>0</v>
      </c>
      <c r="BT68" s="32">
        <f t="shared" si="75"/>
        <v>0</v>
      </c>
      <c r="BU68" s="32">
        <f t="shared" si="75"/>
        <v>0</v>
      </c>
      <c r="BV68" s="75">
        <f t="shared" si="75"/>
        <v>0</v>
      </c>
    </row>
    <row r="69" spans="1:74" ht="12">
      <c r="A69" s="138"/>
      <c r="B69" s="148"/>
      <c r="C69" s="16" t="s">
        <v>105</v>
      </c>
      <c r="D69" s="24">
        <v>11803833</v>
      </c>
      <c r="E69" s="18">
        <v>12259474</v>
      </c>
      <c r="F69" s="18">
        <v>10806634</v>
      </c>
      <c r="G69" s="18">
        <v>10760831</v>
      </c>
      <c r="H69" s="18">
        <v>9905804</v>
      </c>
      <c r="I69" s="18">
        <v>11071579</v>
      </c>
      <c r="J69" s="18">
        <v>10182597</v>
      </c>
      <c r="K69" s="18">
        <v>10565587</v>
      </c>
      <c r="L69" s="19">
        <v>9703563</v>
      </c>
      <c r="M69" s="18">
        <v>9564468</v>
      </c>
      <c r="N69" s="18">
        <v>9278431</v>
      </c>
      <c r="O69" s="18">
        <v>8452859</v>
      </c>
      <c r="P69" s="18">
        <v>8068984</v>
      </c>
      <c r="Q69" s="18">
        <v>8060736</v>
      </c>
      <c r="R69" s="24">
        <v>9104143</v>
      </c>
      <c r="S69" s="1">
        <v>9477911</v>
      </c>
      <c r="T69" s="19">
        <v>9291239</v>
      </c>
      <c r="U69" s="19">
        <v>8831000</v>
      </c>
      <c r="V69" s="18">
        <v>8529101</v>
      </c>
      <c r="W69" s="19">
        <v>6853772</v>
      </c>
      <c r="X69" s="78">
        <v>8204921</v>
      </c>
      <c r="Z69" s="138"/>
      <c r="AA69" s="125"/>
      <c r="AB69" s="16" t="s">
        <v>105</v>
      </c>
      <c r="AC69" s="24">
        <v>32197342</v>
      </c>
      <c r="AD69" s="18">
        <v>32052753</v>
      </c>
      <c r="AE69" s="18">
        <v>31768449</v>
      </c>
      <c r="AF69" s="18">
        <v>31522839</v>
      </c>
      <c r="AG69" s="18">
        <v>34590172</v>
      </c>
      <c r="AH69" s="18">
        <v>30688153</v>
      </c>
      <c r="AI69" s="18">
        <v>27641956</v>
      </c>
      <c r="AJ69" s="18">
        <v>27200096</v>
      </c>
      <c r="AK69" s="19">
        <v>26335229</v>
      </c>
      <c r="AL69" s="18">
        <v>25683927</v>
      </c>
      <c r="AM69" s="18">
        <v>24780681</v>
      </c>
      <c r="AN69" s="18">
        <v>24010138</v>
      </c>
      <c r="AO69" s="18">
        <v>25237500</v>
      </c>
      <c r="AP69" s="18">
        <v>25875885</v>
      </c>
      <c r="AQ69" s="24">
        <v>29217875</v>
      </c>
      <c r="AR69" s="1">
        <v>31126622</v>
      </c>
      <c r="AS69" s="18">
        <v>29673258</v>
      </c>
      <c r="AT69" s="19">
        <v>29957054</v>
      </c>
      <c r="AU69" s="18">
        <v>28907396</v>
      </c>
      <c r="AV69" s="19">
        <v>23765297</v>
      </c>
      <c r="AW69" s="78">
        <v>24532213</v>
      </c>
      <c r="AY69" s="123"/>
      <c r="AZ69" s="136"/>
      <c r="BA69" s="16"/>
      <c r="BB69" s="34">
        <f aca="true" t="shared" si="76" ref="BB69:BV69">BB67/$BB67*100</f>
        <v>100</v>
      </c>
      <c r="BC69" s="34">
        <f t="shared" si="76"/>
        <v>102.26057131389472</v>
      </c>
      <c r="BD69" s="34">
        <f t="shared" si="76"/>
        <v>108.67302317681902</v>
      </c>
      <c r="BE69" s="34">
        <f t="shared" si="76"/>
        <v>118.30283625184572</v>
      </c>
      <c r="BF69" s="34">
        <f t="shared" si="76"/>
        <v>129.98345575488165</v>
      </c>
      <c r="BG69" s="34">
        <f t="shared" si="76"/>
        <v>115.14905217757546</v>
      </c>
      <c r="BH69" s="34">
        <f>BH67/$BB67*100</f>
        <v>108.22968694298962</v>
      </c>
      <c r="BI69" s="34">
        <f t="shared" si="76"/>
        <v>115.22883510292074</v>
      </c>
      <c r="BJ69" s="34">
        <f t="shared" si="76"/>
        <v>106.74517018327339</v>
      </c>
      <c r="BK69" s="34">
        <f t="shared" si="76"/>
        <v>110.30117208809551</v>
      </c>
      <c r="BL69" s="34">
        <f t="shared" si="76"/>
        <v>123.78489333258098</v>
      </c>
      <c r="BM69" s="34">
        <f t="shared" si="76"/>
        <v>128.13802265540107</v>
      </c>
      <c r="BN69" s="34">
        <f t="shared" si="76"/>
        <v>129.27531649536837</v>
      </c>
      <c r="BO69" s="34">
        <f t="shared" si="76"/>
        <v>126.93977847479306</v>
      </c>
      <c r="BP69" s="41">
        <f t="shared" si="76"/>
        <v>143.73413638905708</v>
      </c>
      <c r="BQ69" s="54">
        <f t="shared" si="76"/>
        <v>141.79325366771963</v>
      </c>
      <c r="BR69" s="34">
        <f t="shared" si="76"/>
        <v>144.52303758351746</v>
      </c>
      <c r="BS69" s="34">
        <f t="shared" si="76"/>
        <v>145.04487258724038</v>
      </c>
      <c r="BT69" s="34">
        <f t="shared" si="76"/>
        <v>150.27219899822143</v>
      </c>
      <c r="BU69" s="34">
        <f t="shared" si="76"/>
        <v>128.89308063222254</v>
      </c>
      <c r="BV69" s="88">
        <f t="shared" si="76"/>
        <v>133.76100626116053</v>
      </c>
    </row>
    <row r="70" spans="1:74" ht="12">
      <c r="A70" s="138"/>
      <c r="B70" s="148"/>
      <c r="C70" s="75" t="s">
        <v>97</v>
      </c>
      <c r="D70" s="31"/>
      <c r="E70" s="32">
        <v>-18216</v>
      </c>
      <c r="F70" s="32">
        <v>-300</v>
      </c>
      <c r="G70" s="32"/>
      <c r="H70" s="32">
        <v>-2858</v>
      </c>
      <c r="I70" s="32"/>
      <c r="J70" s="32"/>
      <c r="K70" s="32"/>
      <c r="L70" s="33"/>
      <c r="M70" s="32"/>
      <c r="N70" s="32"/>
      <c r="O70" s="32"/>
      <c r="P70" s="32"/>
      <c r="Q70" s="32"/>
      <c r="R70" s="31"/>
      <c r="S70" s="76"/>
      <c r="T70" s="33"/>
      <c r="U70" s="33"/>
      <c r="V70" s="32"/>
      <c r="W70" s="33"/>
      <c r="X70" s="75"/>
      <c r="Z70" s="138"/>
      <c r="AA70" s="125"/>
      <c r="AB70" s="75" t="s">
        <v>97</v>
      </c>
      <c r="AC70" s="31"/>
      <c r="AD70" s="32"/>
      <c r="AE70" s="32"/>
      <c r="AF70" s="32"/>
      <c r="AG70" s="32"/>
      <c r="AH70" s="32"/>
      <c r="AI70" s="32"/>
      <c r="AJ70" s="32"/>
      <c r="AK70" s="33"/>
      <c r="AL70" s="32"/>
      <c r="AM70" s="32"/>
      <c r="AN70" s="32"/>
      <c r="AO70" s="32"/>
      <c r="AP70" s="32"/>
      <c r="AQ70" s="31"/>
      <c r="AR70" s="76"/>
      <c r="AS70" s="32"/>
      <c r="AT70" s="33"/>
      <c r="AU70" s="32"/>
      <c r="AV70" s="33"/>
      <c r="AW70" s="75"/>
      <c r="AY70" s="123"/>
      <c r="AZ70" s="126" t="s">
        <v>99</v>
      </c>
      <c r="BA70" s="20" t="s">
        <v>100</v>
      </c>
      <c r="BB70" s="25"/>
      <c r="BC70" s="22"/>
      <c r="BD70" s="22"/>
      <c r="BE70" s="22"/>
      <c r="BF70" s="22"/>
      <c r="BG70" s="22"/>
      <c r="BH70" s="22"/>
      <c r="BI70" s="22"/>
      <c r="BJ70" s="23"/>
      <c r="BK70" s="22"/>
      <c r="BL70" s="22"/>
      <c r="BM70" s="22"/>
      <c r="BN70" s="22"/>
      <c r="BO70" s="22"/>
      <c r="BP70" s="25"/>
      <c r="BQ70" s="52"/>
      <c r="BR70" s="22"/>
      <c r="BS70" s="22"/>
      <c r="BT70" s="22"/>
      <c r="BU70" s="22"/>
      <c r="BV70" s="79"/>
    </row>
    <row r="71" spans="1:74" ht="12">
      <c r="A71" s="138"/>
      <c r="B71" s="148"/>
      <c r="C71" s="20" t="s">
        <v>12</v>
      </c>
      <c r="D71" s="25">
        <v>22891612</v>
      </c>
      <c r="E71" s="22">
        <v>22865465</v>
      </c>
      <c r="F71" s="22">
        <v>20500289</v>
      </c>
      <c r="G71" s="22">
        <v>20668670</v>
      </c>
      <c r="H71" s="22">
        <v>19710157</v>
      </c>
      <c r="I71" s="22">
        <v>19348544</v>
      </c>
      <c r="J71" s="22">
        <v>20853520</v>
      </c>
      <c r="K71" s="22">
        <v>21251833</v>
      </c>
      <c r="L71" s="23">
        <v>20014704</v>
      </c>
      <c r="M71" s="22">
        <v>19468642</v>
      </c>
      <c r="N71" s="22">
        <v>20168817</v>
      </c>
      <c r="O71" s="22">
        <v>18439167</v>
      </c>
      <c r="P71" s="22">
        <v>17670009</v>
      </c>
      <c r="Q71" s="22">
        <v>17970369</v>
      </c>
      <c r="R71" s="25">
        <f aca="true" t="shared" si="77" ref="R71:X72">SUM(R67,R69)</f>
        <v>19353995</v>
      </c>
      <c r="S71" s="52">
        <f t="shared" si="77"/>
        <v>20034810</v>
      </c>
      <c r="T71" s="23">
        <f t="shared" si="77"/>
        <v>18972846</v>
      </c>
      <c r="U71" s="23">
        <f t="shared" si="77"/>
        <v>18601786</v>
      </c>
      <c r="V71" s="22">
        <f t="shared" si="77"/>
        <v>18825120</v>
      </c>
      <c r="W71" s="23">
        <f t="shared" si="77"/>
        <v>14419693</v>
      </c>
      <c r="X71" s="79">
        <f t="shared" si="77"/>
        <v>17061425</v>
      </c>
      <c r="Z71" s="138"/>
      <c r="AA71" s="125"/>
      <c r="AB71" s="20" t="s">
        <v>12</v>
      </c>
      <c r="AC71" s="25">
        <v>59594067</v>
      </c>
      <c r="AD71" s="22">
        <v>58413593</v>
      </c>
      <c r="AE71" s="22">
        <v>57602231</v>
      </c>
      <c r="AF71" s="22">
        <v>55457303</v>
      </c>
      <c r="AG71" s="22">
        <v>60613457</v>
      </c>
      <c r="AH71" s="22">
        <v>54077868</v>
      </c>
      <c r="AI71" s="22">
        <v>50166329</v>
      </c>
      <c r="AJ71" s="22">
        <v>48936731</v>
      </c>
      <c r="AK71" s="23">
        <v>46307433</v>
      </c>
      <c r="AL71" s="22">
        <v>45818276</v>
      </c>
      <c r="AM71" s="22">
        <v>44832286</v>
      </c>
      <c r="AN71" s="22">
        <v>44411649</v>
      </c>
      <c r="AO71" s="22">
        <v>45606158</v>
      </c>
      <c r="AP71" s="22">
        <v>48107591</v>
      </c>
      <c r="AQ71" s="25">
        <f aca="true" t="shared" si="78" ref="AQ71:AW72">SUM(AQ67,AQ69)</f>
        <v>49499676</v>
      </c>
      <c r="AR71" s="52">
        <f t="shared" si="78"/>
        <v>53092376</v>
      </c>
      <c r="AS71" s="22">
        <f t="shared" si="78"/>
        <v>50854429</v>
      </c>
      <c r="AT71" s="23">
        <f t="shared" si="78"/>
        <v>51020647</v>
      </c>
      <c r="AU71" s="22">
        <f t="shared" si="78"/>
        <v>50099078</v>
      </c>
      <c r="AV71" s="23">
        <f t="shared" si="78"/>
        <v>40488862</v>
      </c>
      <c r="AW71" s="79">
        <f t="shared" si="78"/>
        <v>42480796</v>
      </c>
      <c r="AY71" s="123"/>
      <c r="AZ71" s="125"/>
      <c r="BA71" s="16" t="s">
        <v>101</v>
      </c>
      <c r="BB71" s="24"/>
      <c r="BC71" s="18"/>
      <c r="BD71" s="18"/>
      <c r="BE71" s="18"/>
      <c r="BF71" s="18"/>
      <c r="BG71" s="18"/>
      <c r="BH71" s="18"/>
      <c r="BI71" s="18"/>
      <c r="BJ71" s="19"/>
      <c r="BK71" s="18"/>
      <c r="BL71" s="18"/>
      <c r="BM71" s="18"/>
      <c r="BN71" s="18"/>
      <c r="BO71" s="18"/>
      <c r="BP71" s="24"/>
      <c r="BQ71" s="1"/>
      <c r="BR71" s="18"/>
      <c r="BS71" s="18"/>
      <c r="BT71" s="18"/>
      <c r="BU71" s="18"/>
      <c r="BV71" s="78"/>
    </row>
    <row r="72" spans="1:74" ht="12">
      <c r="A72" s="138"/>
      <c r="B72" s="148"/>
      <c r="C72" s="75" t="s">
        <v>97</v>
      </c>
      <c r="D72" s="31">
        <v>0</v>
      </c>
      <c r="E72" s="32">
        <v>-18216</v>
      </c>
      <c r="F72" s="32">
        <v>-300</v>
      </c>
      <c r="G72" s="32">
        <v>0</v>
      </c>
      <c r="H72" s="32">
        <v>-4267</v>
      </c>
      <c r="I72" s="32">
        <v>0</v>
      </c>
      <c r="J72" s="32">
        <v>0</v>
      </c>
      <c r="K72" s="32">
        <v>0</v>
      </c>
      <c r="L72" s="33">
        <v>0</v>
      </c>
      <c r="M72" s="32">
        <v>0</v>
      </c>
      <c r="N72" s="32">
        <v>0</v>
      </c>
      <c r="O72" s="32">
        <v>0</v>
      </c>
      <c r="P72" s="32">
        <v>0</v>
      </c>
      <c r="Q72" s="32">
        <v>0</v>
      </c>
      <c r="R72" s="31">
        <f t="shared" si="77"/>
        <v>0</v>
      </c>
      <c r="S72" s="76">
        <f t="shared" si="77"/>
        <v>0</v>
      </c>
      <c r="T72" s="33">
        <f t="shared" si="77"/>
        <v>0</v>
      </c>
      <c r="U72" s="33">
        <f t="shared" si="77"/>
        <v>0</v>
      </c>
      <c r="V72" s="32">
        <f t="shared" si="77"/>
        <v>0</v>
      </c>
      <c r="W72" s="33">
        <f t="shared" si="77"/>
        <v>0</v>
      </c>
      <c r="X72" s="75">
        <f t="shared" si="77"/>
        <v>0</v>
      </c>
      <c r="Z72" s="138"/>
      <c r="AA72" s="125"/>
      <c r="AB72" s="75" t="s">
        <v>97</v>
      </c>
      <c r="AC72" s="31">
        <v>0</v>
      </c>
      <c r="AD72" s="32">
        <v>0</v>
      </c>
      <c r="AE72" s="32">
        <v>0</v>
      </c>
      <c r="AF72" s="32">
        <v>0</v>
      </c>
      <c r="AG72" s="32">
        <v>0</v>
      </c>
      <c r="AH72" s="32">
        <v>0</v>
      </c>
      <c r="AI72" s="32">
        <v>0</v>
      </c>
      <c r="AJ72" s="32">
        <v>0</v>
      </c>
      <c r="AK72" s="33">
        <v>0</v>
      </c>
      <c r="AL72" s="32">
        <v>0</v>
      </c>
      <c r="AM72" s="18">
        <v>0</v>
      </c>
      <c r="AN72" s="18">
        <v>0</v>
      </c>
      <c r="AO72" s="18">
        <v>0</v>
      </c>
      <c r="AP72" s="18">
        <v>0</v>
      </c>
      <c r="AQ72" s="24">
        <f t="shared" si="78"/>
        <v>0</v>
      </c>
      <c r="AR72" s="1">
        <f t="shared" si="78"/>
        <v>0</v>
      </c>
      <c r="AS72" s="32">
        <f t="shared" si="78"/>
        <v>0</v>
      </c>
      <c r="AT72" s="33">
        <f t="shared" si="78"/>
        <v>0</v>
      </c>
      <c r="AU72" s="32">
        <f t="shared" si="78"/>
        <v>0</v>
      </c>
      <c r="AV72" s="33">
        <f t="shared" si="78"/>
        <v>0</v>
      </c>
      <c r="AW72" s="75">
        <f t="shared" si="78"/>
        <v>0</v>
      </c>
      <c r="AY72" s="123"/>
      <c r="AZ72" s="125"/>
      <c r="BA72" s="26" t="s">
        <v>12</v>
      </c>
      <c r="BB72" s="82">
        <f aca="true" t="shared" si="79" ref="BB72:BO72">SUM(BB70:BB71)</f>
        <v>0</v>
      </c>
      <c r="BC72" s="83">
        <f t="shared" si="79"/>
        <v>0</v>
      </c>
      <c r="BD72" s="83">
        <f t="shared" si="79"/>
        <v>0</v>
      </c>
      <c r="BE72" s="83">
        <f t="shared" si="79"/>
        <v>0</v>
      </c>
      <c r="BF72" s="83">
        <f t="shared" si="79"/>
        <v>0</v>
      </c>
      <c r="BG72" s="83">
        <f t="shared" si="79"/>
        <v>0</v>
      </c>
      <c r="BH72" s="83">
        <f t="shared" si="79"/>
        <v>0</v>
      </c>
      <c r="BI72" s="83">
        <f t="shared" si="79"/>
        <v>0</v>
      </c>
      <c r="BJ72" s="84">
        <f t="shared" si="79"/>
        <v>0</v>
      </c>
      <c r="BK72" s="83">
        <f t="shared" si="79"/>
        <v>0</v>
      </c>
      <c r="BL72" s="83">
        <f t="shared" si="79"/>
        <v>0</v>
      </c>
      <c r="BM72" s="83">
        <f t="shared" si="79"/>
        <v>0</v>
      </c>
      <c r="BN72" s="83">
        <f t="shared" si="79"/>
        <v>0</v>
      </c>
      <c r="BO72" s="83">
        <f t="shared" si="79"/>
        <v>0</v>
      </c>
      <c r="BP72" s="82">
        <f>SUM(BP70:BP71)</f>
        <v>0</v>
      </c>
      <c r="BQ72" s="85">
        <f>SUM(BQ70:BQ71)</f>
        <v>0</v>
      </c>
      <c r="BR72" s="83"/>
      <c r="BS72" s="83"/>
      <c r="BT72" s="83"/>
      <c r="BU72" s="83"/>
      <c r="BV72" s="86"/>
    </row>
    <row r="73" spans="1:74" ht="12">
      <c r="A73" s="138"/>
      <c r="B73" s="148"/>
      <c r="C73" s="26"/>
      <c r="D73" s="30">
        <f aca="true" t="shared" si="80" ref="D73:X73">D71/$D71*100</f>
        <v>100</v>
      </c>
      <c r="E73" s="30">
        <f t="shared" si="80"/>
        <v>99.88577912293813</v>
      </c>
      <c r="F73" s="30">
        <f t="shared" si="80"/>
        <v>89.55371513373545</v>
      </c>
      <c r="G73" s="30">
        <f t="shared" si="80"/>
        <v>90.28927276943188</v>
      </c>
      <c r="H73" s="30">
        <f t="shared" si="80"/>
        <v>86.10209276655571</v>
      </c>
      <c r="I73" s="30">
        <f t="shared" si="80"/>
        <v>84.5224180804742</v>
      </c>
      <c r="J73" s="30">
        <f t="shared" si="80"/>
        <v>91.0967737877088</v>
      </c>
      <c r="K73" s="30">
        <f t="shared" si="80"/>
        <v>92.83676920611794</v>
      </c>
      <c r="L73" s="30">
        <f t="shared" si="80"/>
        <v>87.43247963489858</v>
      </c>
      <c r="M73" s="30">
        <f t="shared" si="80"/>
        <v>85.04705566388247</v>
      </c>
      <c r="N73" s="30">
        <f t="shared" si="80"/>
        <v>88.10570876354186</v>
      </c>
      <c r="O73" s="30">
        <f t="shared" si="80"/>
        <v>80.5498843855994</v>
      </c>
      <c r="P73" s="30">
        <f t="shared" si="80"/>
        <v>77.1898850985243</v>
      </c>
      <c r="Q73" s="30">
        <f t="shared" si="80"/>
        <v>78.50198142446237</v>
      </c>
      <c r="R73" s="80">
        <f t="shared" si="80"/>
        <v>84.54623029605779</v>
      </c>
      <c r="S73" s="53">
        <f t="shared" si="80"/>
        <v>87.52031093310511</v>
      </c>
      <c r="T73" s="59">
        <f t="shared" si="80"/>
        <v>82.88121430679499</v>
      </c>
      <c r="U73" s="59">
        <f t="shared" si="80"/>
        <v>81.26027122947916</v>
      </c>
      <c r="V73" s="30">
        <f t="shared" si="80"/>
        <v>82.23588622767151</v>
      </c>
      <c r="W73" s="59">
        <f t="shared" si="80"/>
        <v>62.99116462396795</v>
      </c>
      <c r="X73" s="81">
        <f t="shared" si="80"/>
        <v>74.53133925212431</v>
      </c>
      <c r="Z73" s="138"/>
      <c r="AA73" s="125"/>
      <c r="AB73" s="16"/>
      <c r="AC73" s="30">
        <f aca="true" t="shared" si="81" ref="AC73:AW73">AC71/$AC71*100</f>
        <v>100</v>
      </c>
      <c r="AD73" s="30">
        <f t="shared" si="81"/>
        <v>98.01914173771694</v>
      </c>
      <c r="AE73" s="30">
        <f t="shared" si="81"/>
        <v>96.65766056879454</v>
      </c>
      <c r="AF73" s="30">
        <f t="shared" si="81"/>
        <v>93.0584297930195</v>
      </c>
      <c r="AG73" s="30">
        <f t="shared" si="81"/>
        <v>101.71055618674254</v>
      </c>
      <c r="AH73" s="30">
        <f t="shared" si="81"/>
        <v>90.74371111473228</v>
      </c>
      <c r="AI73" s="30">
        <f t="shared" si="81"/>
        <v>84.18007282503474</v>
      </c>
      <c r="AJ73" s="30">
        <f t="shared" si="81"/>
        <v>82.1167835382002</v>
      </c>
      <c r="AK73" s="30">
        <f t="shared" si="81"/>
        <v>77.70477051012477</v>
      </c>
      <c r="AL73" s="30">
        <f t="shared" si="81"/>
        <v>76.88395557900084</v>
      </c>
      <c r="AM73" s="30">
        <f t="shared" si="81"/>
        <v>75.22944523990954</v>
      </c>
      <c r="AN73" s="30">
        <f t="shared" si="81"/>
        <v>74.5236081974402</v>
      </c>
      <c r="AO73" s="30">
        <f t="shared" si="81"/>
        <v>76.5280174618725</v>
      </c>
      <c r="AP73" s="30">
        <f t="shared" si="81"/>
        <v>80.72547054054895</v>
      </c>
      <c r="AQ73" s="80">
        <f t="shared" si="81"/>
        <v>83.06141616412923</v>
      </c>
      <c r="AR73" s="53">
        <f t="shared" si="81"/>
        <v>89.09003642929757</v>
      </c>
      <c r="AS73" s="30">
        <f t="shared" si="81"/>
        <v>85.33471796781382</v>
      </c>
      <c r="AT73" s="59">
        <f t="shared" si="81"/>
        <v>85.61363499490645</v>
      </c>
      <c r="AU73" s="30">
        <f t="shared" si="81"/>
        <v>84.06722434298703</v>
      </c>
      <c r="AV73" s="59">
        <f t="shared" si="81"/>
        <v>67.94109554563545</v>
      </c>
      <c r="AW73" s="81">
        <f t="shared" si="81"/>
        <v>71.28359942274119</v>
      </c>
      <c r="AY73" s="123"/>
      <c r="AZ73" s="126" t="s">
        <v>104</v>
      </c>
      <c r="BA73" s="20" t="s">
        <v>103</v>
      </c>
      <c r="BB73" s="25">
        <v>82239770</v>
      </c>
      <c r="BC73" s="22">
        <v>77644372</v>
      </c>
      <c r="BD73" s="22">
        <v>73565714</v>
      </c>
      <c r="BE73" s="22">
        <v>77623919</v>
      </c>
      <c r="BF73" s="22">
        <v>86266419</v>
      </c>
      <c r="BG73" s="22">
        <v>78307030</v>
      </c>
      <c r="BH73" s="22">
        <v>75439647</v>
      </c>
      <c r="BI73" s="22">
        <v>66713773</v>
      </c>
      <c r="BJ73" s="23">
        <v>68555642</v>
      </c>
      <c r="BK73" s="22">
        <v>69352537</v>
      </c>
      <c r="BL73" s="22">
        <v>92089661</v>
      </c>
      <c r="BM73" s="22">
        <v>97720697</v>
      </c>
      <c r="BN73" s="22">
        <v>94936295</v>
      </c>
      <c r="BO73" s="22">
        <v>72328191</v>
      </c>
      <c r="BP73" s="25">
        <v>72180996</v>
      </c>
      <c r="BQ73" s="52">
        <v>71745373</v>
      </c>
      <c r="BR73" s="22">
        <v>68523241</v>
      </c>
      <c r="BS73" s="22">
        <v>66853201</v>
      </c>
      <c r="BT73" s="22">
        <v>67462743</v>
      </c>
      <c r="BU73" s="22">
        <v>56613456</v>
      </c>
      <c r="BV73" s="79">
        <v>55672453</v>
      </c>
    </row>
    <row r="74" spans="1:74" ht="12">
      <c r="A74" s="138"/>
      <c r="B74" s="126" t="s">
        <v>99</v>
      </c>
      <c r="C74" s="20" t="s">
        <v>103</v>
      </c>
      <c r="D74" s="24"/>
      <c r="E74" s="18"/>
      <c r="F74" s="18"/>
      <c r="G74" s="18"/>
      <c r="H74" s="18"/>
      <c r="I74" s="18"/>
      <c r="J74" s="18"/>
      <c r="K74" s="18"/>
      <c r="L74" s="19"/>
      <c r="M74" s="18"/>
      <c r="N74" s="18"/>
      <c r="O74" s="18"/>
      <c r="P74" s="18"/>
      <c r="Q74" s="18"/>
      <c r="R74" s="24"/>
      <c r="S74" s="1"/>
      <c r="T74" s="19"/>
      <c r="U74" s="19"/>
      <c r="V74" s="18"/>
      <c r="W74" s="19"/>
      <c r="X74" s="78"/>
      <c r="Z74" s="138"/>
      <c r="AA74" s="126" t="s">
        <v>99</v>
      </c>
      <c r="AB74" s="20" t="s">
        <v>103</v>
      </c>
      <c r="AC74" s="25"/>
      <c r="AD74" s="22"/>
      <c r="AE74" s="22"/>
      <c r="AF74" s="22"/>
      <c r="AG74" s="22"/>
      <c r="AH74" s="22"/>
      <c r="AI74" s="22"/>
      <c r="AJ74" s="22"/>
      <c r="AK74" s="23"/>
      <c r="AL74" s="22"/>
      <c r="AM74" s="22"/>
      <c r="AN74" s="22"/>
      <c r="AO74" s="22"/>
      <c r="AP74" s="22"/>
      <c r="AQ74" s="25"/>
      <c r="AR74" s="52"/>
      <c r="AS74" s="18"/>
      <c r="AT74" s="19"/>
      <c r="AU74" s="18"/>
      <c r="AV74" s="19"/>
      <c r="AW74" s="78"/>
      <c r="AY74" s="123"/>
      <c r="AZ74" s="125"/>
      <c r="BA74" s="75" t="s">
        <v>97</v>
      </c>
      <c r="BB74" s="31">
        <v>-2763</v>
      </c>
      <c r="BC74" s="32">
        <v>-3975</v>
      </c>
      <c r="BD74" s="32">
        <v>-13717</v>
      </c>
      <c r="BE74" s="32">
        <v>-126147</v>
      </c>
      <c r="BF74" s="32">
        <v>-3431</v>
      </c>
      <c r="BG74" s="32">
        <v>-700930</v>
      </c>
      <c r="BH74" s="32">
        <v>-527180</v>
      </c>
      <c r="BI74" s="32">
        <v>-3189</v>
      </c>
      <c r="BJ74" s="33">
        <v>-3489</v>
      </c>
      <c r="BK74" s="32">
        <v>-28943</v>
      </c>
      <c r="BL74" s="32"/>
      <c r="BM74" s="32"/>
      <c r="BN74" s="32"/>
      <c r="BO74" s="32"/>
      <c r="BP74" s="31"/>
      <c r="BQ74" s="76"/>
      <c r="BR74" s="32"/>
      <c r="BS74" s="32"/>
      <c r="BT74" s="32"/>
      <c r="BU74" s="32"/>
      <c r="BV74" s="75"/>
    </row>
    <row r="75" spans="1:74" ht="12">
      <c r="A75" s="138"/>
      <c r="B75" s="125"/>
      <c r="C75" s="16" t="s">
        <v>105</v>
      </c>
      <c r="D75" s="24"/>
      <c r="E75" s="18"/>
      <c r="F75" s="18"/>
      <c r="G75" s="18"/>
      <c r="H75" s="18"/>
      <c r="I75" s="18"/>
      <c r="J75" s="18"/>
      <c r="K75" s="18"/>
      <c r="L75" s="19"/>
      <c r="M75" s="18"/>
      <c r="N75" s="18"/>
      <c r="O75" s="18"/>
      <c r="P75" s="18"/>
      <c r="Q75" s="18"/>
      <c r="R75" s="24"/>
      <c r="S75" s="1"/>
      <c r="T75" s="19"/>
      <c r="U75" s="19"/>
      <c r="V75" s="18"/>
      <c r="W75" s="19"/>
      <c r="X75" s="78"/>
      <c r="Z75" s="138"/>
      <c r="AA75" s="125"/>
      <c r="AB75" s="16" t="s">
        <v>105</v>
      </c>
      <c r="AC75" s="24"/>
      <c r="AD75" s="18"/>
      <c r="AE75" s="18"/>
      <c r="AF75" s="18"/>
      <c r="AG75" s="18"/>
      <c r="AH75" s="18"/>
      <c r="AI75" s="18"/>
      <c r="AJ75" s="18"/>
      <c r="AK75" s="19"/>
      <c r="AL75" s="18"/>
      <c r="AM75" s="18"/>
      <c r="AN75" s="18"/>
      <c r="AO75" s="18"/>
      <c r="AP75" s="18"/>
      <c r="AQ75" s="24"/>
      <c r="AR75" s="1"/>
      <c r="AS75" s="18"/>
      <c r="AT75" s="19"/>
      <c r="AU75" s="18"/>
      <c r="AV75" s="19"/>
      <c r="AW75" s="78"/>
      <c r="AY75" s="123"/>
      <c r="AZ75" s="125"/>
      <c r="BA75" s="16" t="s">
        <v>105</v>
      </c>
      <c r="BB75" s="24">
        <v>64634844</v>
      </c>
      <c r="BC75" s="18">
        <v>64464913</v>
      </c>
      <c r="BD75" s="18">
        <v>62207053</v>
      </c>
      <c r="BE75" s="18">
        <v>61420036</v>
      </c>
      <c r="BF75" s="18">
        <v>63049241</v>
      </c>
      <c r="BG75" s="18">
        <v>62367637</v>
      </c>
      <c r="BH75" s="18">
        <v>61326548</v>
      </c>
      <c r="BI75" s="18">
        <v>58342587</v>
      </c>
      <c r="BJ75" s="19">
        <v>52710009</v>
      </c>
      <c r="BK75" s="18">
        <v>54599086</v>
      </c>
      <c r="BL75" s="18">
        <v>56303163</v>
      </c>
      <c r="BM75" s="18">
        <v>53129003</v>
      </c>
      <c r="BN75" s="18">
        <v>49115555</v>
      </c>
      <c r="BO75" s="18">
        <v>49029016</v>
      </c>
      <c r="BP75" s="24">
        <v>48814599</v>
      </c>
      <c r="BQ75" s="1">
        <v>46737027</v>
      </c>
      <c r="BR75" s="18">
        <v>47658963</v>
      </c>
      <c r="BS75" s="18">
        <v>43270272</v>
      </c>
      <c r="BT75" s="18">
        <v>44236631</v>
      </c>
      <c r="BU75" s="18">
        <v>35938876</v>
      </c>
      <c r="BV75" s="78">
        <v>36996445</v>
      </c>
    </row>
    <row r="76" spans="1:74" ht="12">
      <c r="A76" s="138"/>
      <c r="B76" s="125"/>
      <c r="C76" s="26" t="s">
        <v>12</v>
      </c>
      <c r="D76" s="82"/>
      <c r="E76" s="83"/>
      <c r="F76" s="83"/>
      <c r="G76" s="83"/>
      <c r="H76" s="83"/>
      <c r="I76" s="83"/>
      <c r="J76" s="83"/>
      <c r="K76" s="83"/>
      <c r="L76" s="84"/>
      <c r="M76" s="83"/>
      <c r="N76" s="83"/>
      <c r="O76" s="83"/>
      <c r="P76" s="83"/>
      <c r="Q76" s="83"/>
      <c r="R76" s="82">
        <f aca="true" t="shared" si="82" ref="R76:X76">SUM(R74:R75)</f>
        <v>0</v>
      </c>
      <c r="S76" s="85">
        <f t="shared" si="82"/>
        <v>0</v>
      </c>
      <c r="T76" s="84">
        <f t="shared" si="82"/>
        <v>0</v>
      </c>
      <c r="U76" s="84">
        <f t="shared" si="82"/>
        <v>0</v>
      </c>
      <c r="V76" s="83">
        <f t="shared" si="82"/>
        <v>0</v>
      </c>
      <c r="W76" s="84">
        <f t="shared" si="82"/>
        <v>0</v>
      </c>
      <c r="X76" s="86">
        <f t="shared" si="82"/>
        <v>0</v>
      </c>
      <c r="Z76" s="138"/>
      <c r="AA76" s="125"/>
      <c r="AB76" s="26" t="s">
        <v>12</v>
      </c>
      <c r="AC76" s="82">
        <v>0</v>
      </c>
      <c r="AD76" s="83">
        <v>0</v>
      </c>
      <c r="AE76" s="83">
        <v>0</v>
      </c>
      <c r="AF76" s="83">
        <v>0</v>
      </c>
      <c r="AG76" s="83">
        <v>0</v>
      </c>
      <c r="AH76" s="83">
        <v>0</v>
      </c>
      <c r="AI76" s="83">
        <v>0</v>
      </c>
      <c r="AJ76" s="83">
        <v>0</v>
      </c>
      <c r="AK76" s="84">
        <v>0</v>
      </c>
      <c r="AL76" s="83">
        <v>0</v>
      </c>
      <c r="AM76" s="83"/>
      <c r="AN76" s="83"/>
      <c r="AO76" s="83"/>
      <c r="AP76" s="83"/>
      <c r="AQ76" s="82">
        <f aca="true" t="shared" si="83" ref="AQ76:AW76">SUM(AQ74:AQ75)</f>
        <v>0</v>
      </c>
      <c r="AR76" s="85">
        <f t="shared" si="83"/>
        <v>0</v>
      </c>
      <c r="AS76" s="83">
        <f t="shared" si="83"/>
        <v>0</v>
      </c>
      <c r="AT76" s="84">
        <f t="shared" si="83"/>
        <v>0</v>
      </c>
      <c r="AU76" s="83">
        <f t="shared" si="83"/>
        <v>0</v>
      </c>
      <c r="AV76" s="84">
        <f t="shared" si="83"/>
        <v>0</v>
      </c>
      <c r="AW76" s="86">
        <f t="shared" si="83"/>
        <v>0</v>
      </c>
      <c r="AY76" s="123"/>
      <c r="AZ76" s="125"/>
      <c r="BA76" s="75" t="s">
        <v>97</v>
      </c>
      <c r="BB76" s="31">
        <v>-3793</v>
      </c>
      <c r="BC76" s="32">
        <v>-2103</v>
      </c>
      <c r="BD76" s="32">
        <v>-52977</v>
      </c>
      <c r="BE76" s="32">
        <v>-38241</v>
      </c>
      <c r="BF76" s="32">
        <v>-13614</v>
      </c>
      <c r="BG76" s="32">
        <v>-7840</v>
      </c>
      <c r="BH76" s="32"/>
      <c r="BI76" s="32"/>
      <c r="BJ76" s="33">
        <v>-9343</v>
      </c>
      <c r="BK76" s="32">
        <v>-42326</v>
      </c>
      <c r="BL76" s="32"/>
      <c r="BM76" s="32"/>
      <c r="BN76" s="32"/>
      <c r="BO76" s="32"/>
      <c r="BP76" s="31"/>
      <c r="BQ76" s="76"/>
      <c r="BR76" s="32"/>
      <c r="BS76" s="32"/>
      <c r="BT76" s="32"/>
      <c r="BU76" s="32"/>
      <c r="BV76" s="75"/>
    </row>
    <row r="77" spans="1:74" ht="12">
      <c r="A77" s="138"/>
      <c r="B77" s="126" t="s">
        <v>12</v>
      </c>
      <c r="C77" s="16" t="s">
        <v>106</v>
      </c>
      <c r="D77" s="24">
        <v>11909381</v>
      </c>
      <c r="E77" s="18">
        <v>11417969</v>
      </c>
      <c r="F77" s="18">
        <v>10519550</v>
      </c>
      <c r="G77" s="18">
        <v>11059093</v>
      </c>
      <c r="H77" s="18">
        <v>10982386</v>
      </c>
      <c r="I77" s="18">
        <v>9379217</v>
      </c>
      <c r="J77" s="18">
        <v>11936909</v>
      </c>
      <c r="K77" s="18">
        <v>12182248</v>
      </c>
      <c r="L77" s="19">
        <v>12401863</v>
      </c>
      <c r="M77" s="18">
        <v>11962397</v>
      </c>
      <c r="N77" s="18">
        <v>12637198</v>
      </c>
      <c r="O77" s="18">
        <v>11762765</v>
      </c>
      <c r="P77" s="18">
        <v>11931486</v>
      </c>
      <c r="Q77" s="18">
        <v>11928350</v>
      </c>
      <c r="R77" s="24">
        <f aca="true" t="shared" si="84" ref="R77:X77">SUM(R57,R64,R67,R74)</f>
        <v>12614264</v>
      </c>
      <c r="S77" s="1">
        <f t="shared" si="84"/>
        <v>12946228</v>
      </c>
      <c r="T77" s="19">
        <f t="shared" si="84"/>
        <v>12163064</v>
      </c>
      <c r="U77" s="19">
        <f t="shared" si="84"/>
        <v>12370680</v>
      </c>
      <c r="V77" s="18">
        <f t="shared" si="84"/>
        <v>13072107</v>
      </c>
      <c r="W77" s="19">
        <f t="shared" si="84"/>
        <v>9950969</v>
      </c>
      <c r="X77" s="78">
        <f t="shared" si="84"/>
        <v>11745037</v>
      </c>
      <c r="Z77" s="138"/>
      <c r="AA77" s="126" t="s">
        <v>12</v>
      </c>
      <c r="AB77" s="16" t="s">
        <v>106</v>
      </c>
      <c r="AC77" s="24">
        <v>55220877</v>
      </c>
      <c r="AD77" s="18">
        <v>53793369</v>
      </c>
      <c r="AE77" s="18">
        <v>56888153</v>
      </c>
      <c r="AF77" s="18">
        <v>55907855</v>
      </c>
      <c r="AG77" s="18">
        <v>57106828</v>
      </c>
      <c r="AH77" s="18">
        <v>57296171</v>
      </c>
      <c r="AI77" s="18">
        <v>53171055</v>
      </c>
      <c r="AJ77" s="18">
        <v>55033038</v>
      </c>
      <c r="AK77" s="19">
        <v>50386212</v>
      </c>
      <c r="AL77" s="18">
        <v>47261173</v>
      </c>
      <c r="AM77" s="22">
        <v>48750563</v>
      </c>
      <c r="AN77" s="22">
        <v>48465552</v>
      </c>
      <c r="AO77" s="22">
        <v>51043900</v>
      </c>
      <c r="AP77" s="22">
        <v>54200089</v>
      </c>
      <c r="AQ77" s="25">
        <f aca="true" t="shared" si="85" ref="AQ77:AW77">SUM(AQ57,AQ64,AQ67,AQ74)</f>
        <v>56732679</v>
      </c>
      <c r="AR77" s="52">
        <f t="shared" si="85"/>
        <v>59905940</v>
      </c>
      <c r="AS77" s="18">
        <f t="shared" si="85"/>
        <v>63560327</v>
      </c>
      <c r="AT77" s="19">
        <f t="shared" si="85"/>
        <v>67367336</v>
      </c>
      <c r="AU77" s="18">
        <f t="shared" si="85"/>
        <v>68089544</v>
      </c>
      <c r="AV77" s="19">
        <f t="shared" si="85"/>
        <v>51272706</v>
      </c>
      <c r="AW77" s="78">
        <f t="shared" si="85"/>
        <v>59870084</v>
      </c>
      <c r="AY77" s="123"/>
      <c r="AZ77" s="125"/>
      <c r="BA77" s="20" t="s">
        <v>12</v>
      </c>
      <c r="BB77" s="25">
        <f aca="true" t="shared" si="86" ref="BB77:BV78">SUM(BB73,BB75)</f>
        <v>146874614</v>
      </c>
      <c r="BC77" s="22">
        <f t="shared" si="86"/>
        <v>142109285</v>
      </c>
      <c r="BD77" s="22">
        <f t="shared" si="86"/>
        <v>135772767</v>
      </c>
      <c r="BE77" s="22">
        <f t="shared" si="86"/>
        <v>139043955</v>
      </c>
      <c r="BF77" s="22">
        <f t="shared" si="86"/>
        <v>149315660</v>
      </c>
      <c r="BG77" s="22">
        <f t="shared" si="86"/>
        <v>140674667</v>
      </c>
      <c r="BH77" s="22">
        <f t="shared" si="86"/>
        <v>136766195</v>
      </c>
      <c r="BI77" s="22">
        <f t="shared" si="86"/>
        <v>125056360</v>
      </c>
      <c r="BJ77" s="23">
        <f t="shared" si="86"/>
        <v>121265651</v>
      </c>
      <c r="BK77" s="22">
        <f t="shared" si="86"/>
        <v>123951623</v>
      </c>
      <c r="BL77" s="22">
        <f t="shared" si="86"/>
        <v>148392824</v>
      </c>
      <c r="BM77" s="22">
        <f t="shared" si="86"/>
        <v>150849700</v>
      </c>
      <c r="BN77" s="22">
        <f t="shared" si="86"/>
        <v>144051850</v>
      </c>
      <c r="BO77" s="22">
        <f t="shared" si="86"/>
        <v>121357207</v>
      </c>
      <c r="BP77" s="25">
        <f t="shared" si="86"/>
        <v>120995595</v>
      </c>
      <c r="BQ77" s="52">
        <f t="shared" si="86"/>
        <v>118482400</v>
      </c>
      <c r="BR77" s="22">
        <f t="shared" si="86"/>
        <v>116182204</v>
      </c>
      <c r="BS77" s="22">
        <f t="shared" si="86"/>
        <v>110123473</v>
      </c>
      <c r="BT77" s="22">
        <f t="shared" si="86"/>
        <v>111699374</v>
      </c>
      <c r="BU77" s="22">
        <f t="shared" si="86"/>
        <v>92552332</v>
      </c>
      <c r="BV77" s="79">
        <f t="shared" si="86"/>
        <v>92668898</v>
      </c>
    </row>
    <row r="78" spans="1:74" ht="12">
      <c r="A78" s="138"/>
      <c r="B78" s="125"/>
      <c r="C78" s="75" t="s">
        <v>97</v>
      </c>
      <c r="D78" s="31">
        <v>0</v>
      </c>
      <c r="E78" s="32">
        <v>0</v>
      </c>
      <c r="F78" s="32">
        <v>-180</v>
      </c>
      <c r="G78" s="32">
        <v>0</v>
      </c>
      <c r="H78" s="32">
        <v>-1409</v>
      </c>
      <c r="I78" s="32">
        <v>0</v>
      </c>
      <c r="J78" s="32">
        <v>0</v>
      </c>
      <c r="K78" s="32">
        <v>0</v>
      </c>
      <c r="L78" s="33">
        <v>0</v>
      </c>
      <c r="M78" s="32">
        <v>0</v>
      </c>
      <c r="N78" s="32">
        <v>0</v>
      </c>
      <c r="O78" s="32">
        <v>-1450</v>
      </c>
      <c r="P78" s="32">
        <v>0</v>
      </c>
      <c r="Q78" s="32">
        <v>0</v>
      </c>
      <c r="R78" s="31">
        <f aca="true" t="shared" si="87" ref="R78:X78">SUM(R58,R68)</f>
        <v>0</v>
      </c>
      <c r="S78" s="76">
        <f t="shared" si="87"/>
        <v>0</v>
      </c>
      <c r="T78" s="33">
        <f t="shared" si="87"/>
        <v>0</v>
      </c>
      <c r="U78" s="33">
        <f t="shared" si="87"/>
        <v>0</v>
      </c>
      <c r="V78" s="32">
        <f t="shared" si="87"/>
        <v>0</v>
      </c>
      <c r="W78" s="33">
        <f t="shared" si="87"/>
        <v>0</v>
      </c>
      <c r="X78" s="75">
        <f t="shared" si="87"/>
        <v>0</v>
      </c>
      <c r="Z78" s="138"/>
      <c r="AA78" s="125"/>
      <c r="AB78" s="75" t="s">
        <v>97</v>
      </c>
      <c r="AC78" s="31">
        <v>0</v>
      </c>
      <c r="AD78" s="32">
        <v>0</v>
      </c>
      <c r="AE78" s="32">
        <v>0</v>
      </c>
      <c r="AF78" s="32">
        <v>0</v>
      </c>
      <c r="AG78" s="32">
        <v>0</v>
      </c>
      <c r="AH78" s="32">
        <v>0</v>
      </c>
      <c r="AI78" s="32">
        <v>0</v>
      </c>
      <c r="AJ78" s="32">
        <v>0</v>
      </c>
      <c r="AK78" s="33">
        <v>0</v>
      </c>
      <c r="AL78" s="32">
        <v>0</v>
      </c>
      <c r="AM78" s="32">
        <v>0</v>
      </c>
      <c r="AN78" s="32">
        <v>0</v>
      </c>
      <c r="AO78" s="32">
        <v>-1893938</v>
      </c>
      <c r="AP78" s="32">
        <v>-2063712</v>
      </c>
      <c r="AQ78" s="31">
        <f aca="true" t="shared" si="88" ref="AQ78:AW78">SUM(AQ58,AQ68)</f>
        <v>-2273895</v>
      </c>
      <c r="AR78" s="76">
        <f t="shared" si="88"/>
        <v>-2850696</v>
      </c>
      <c r="AS78" s="32">
        <f t="shared" si="88"/>
        <v>3754515</v>
      </c>
      <c r="AT78" s="33">
        <f t="shared" si="88"/>
        <v>-4579634</v>
      </c>
      <c r="AU78" s="32">
        <f t="shared" si="88"/>
        <v>-3703544</v>
      </c>
      <c r="AV78" s="33">
        <f t="shared" si="88"/>
        <v>-3592400</v>
      </c>
      <c r="AW78" s="75">
        <f t="shared" si="88"/>
        <v>-4780381</v>
      </c>
      <c r="AY78" s="123"/>
      <c r="AZ78" s="125"/>
      <c r="BA78" s="75" t="s">
        <v>97</v>
      </c>
      <c r="BB78" s="31">
        <f t="shared" si="86"/>
        <v>-6556</v>
      </c>
      <c r="BC78" s="32">
        <f t="shared" si="86"/>
        <v>-6078</v>
      </c>
      <c r="BD78" s="32">
        <f t="shared" si="86"/>
        <v>-66694</v>
      </c>
      <c r="BE78" s="32">
        <f t="shared" si="86"/>
        <v>-164388</v>
      </c>
      <c r="BF78" s="32">
        <f t="shared" si="86"/>
        <v>-17045</v>
      </c>
      <c r="BG78" s="32">
        <f t="shared" si="86"/>
        <v>-708770</v>
      </c>
      <c r="BH78" s="32">
        <f t="shared" si="86"/>
        <v>-527180</v>
      </c>
      <c r="BI78" s="32">
        <f t="shared" si="86"/>
        <v>-3189</v>
      </c>
      <c r="BJ78" s="33">
        <f t="shared" si="86"/>
        <v>-12832</v>
      </c>
      <c r="BK78" s="32">
        <f t="shared" si="86"/>
        <v>-71269</v>
      </c>
      <c r="BL78" s="32">
        <f t="shared" si="86"/>
        <v>0</v>
      </c>
      <c r="BM78" s="32">
        <f t="shared" si="86"/>
        <v>0</v>
      </c>
      <c r="BN78" s="32">
        <f t="shared" si="86"/>
        <v>0</v>
      </c>
      <c r="BO78" s="32">
        <f t="shared" si="86"/>
        <v>0</v>
      </c>
      <c r="BP78" s="31">
        <f t="shared" si="86"/>
        <v>0</v>
      </c>
      <c r="BQ78" s="76">
        <f t="shared" si="86"/>
        <v>0</v>
      </c>
      <c r="BR78" s="32">
        <f t="shared" si="86"/>
        <v>0</v>
      </c>
      <c r="BS78" s="32">
        <f t="shared" si="86"/>
        <v>0</v>
      </c>
      <c r="BT78" s="32">
        <f t="shared" si="86"/>
        <v>0</v>
      </c>
      <c r="BU78" s="32">
        <f t="shared" si="86"/>
        <v>0</v>
      </c>
      <c r="BV78" s="75">
        <f t="shared" si="86"/>
        <v>0</v>
      </c>
    </row>
    <row r="79" spans="1:74" ht="12">
      <c r="A79" s="138"/>
      <c r="B79" s="125"/>
      <c r="C79" s="16" t="s">
        <v>108</v>
      </c>
      <c r="D79" s="24">
        <v>28490297</v>
      </c>
      <c r="E79" s="18">
        <v>30843947</v>
      </c>
      <c r="F79" s="18">
        <v>25812459</v>
      </c>
      <c r="G79" s="18">
        <v>28209473</v>
      </c>
      <c r="H79" s="18">
        <v>29838460</v>
      </c>
      <c r="I79" s="18">
        <v>22834206</v>
      </c>
      <c r="J79" s="18">
        <v>29505736</v>
      </c>
      <c r="K79" s="18">
        <v>30061632</v>
      </c>
      <c r="L79" s="19">
        <v>28090139</v>
      </c>
      <c r="M79" s="18">
        <v>28134686</v>
      </c>
      <c r="N79" s="18">
        <v>29294175</v>
      </c>
      <c r="O79" s="18">
        <v>27625566</v>
      </c>
      <c r="P79" s="18">
        <v>27069179</v>
      </c>
      <c r="Q79" s="18">
        <v>28235143</v>
      </c>
      <c r="R79" s="24">
        <f aca="true" t="shared" si="89" ref="R79:X79">SUM(R59,R65,R69,R75)</f>
        <v>28740295</v>
      </c>
      <c r="S79" s="1">
        <f t="shared" si="89"/>
        <v>28508461</v>
      </c>
      <c r="T79" s="19">
        <f t="shared" si="89"/>
        <v>27336187</v>
      </c>
      <c r="U79" s="19">
        <f t="shared" si="89"/>
        <v>28709697</v>
      </c>
      <c r="V79" s="18">
        <f t="shared" si="89"/>
        <v>28493705</v>
      </c>
      <c r="W79" s="19">
        <f t="shared" si="89"/>
        <v>22506965</v>
      </c>
      <c r="X79" s="78">
        <f t="shared" si="89"/>
        <v>27161097</v>
      </c>
      <c r="Z79" s="138"/>
      <c r="AA79" s="125"/>
      <c r="AB79" s="16" t="s">
        <v>108</v>
      </c>
      <c r="AC79" s="24">
        <v>68652261</v>
      </c>
      <c r="AD79" s="18">
        <v>68148893</v>
      </c>
      <c r="AE79" s="18">
        <v>65607361</v>
      </c>
      <c r="AF79" s="18">
        <v>67791658</v>
      </c>
      <c r="AG79" s="18">
        <v>71167725</v>
      </c>
      <c r="AH79" s="18">
        <v>74186805</v>
      </c>
      <c r="AI79" s="18">
        <v>73277252</v>
      </c>
      <c r="AJ79" s="18">
        <v>71420108</v>
      </c>
      <c r="AK79" s="19">
        <v>67434205</v>
      </c>
      <c r="AL79" s="18">
        <v>67276688</v>
      </c>
      <c r="AM79" s="18">
        <v>68242886</v>
      </c>
      <c r="AN79" s="18">
        <v>67223340</v>
      </c>
      <c r="AO79" s="18">
        <v>67029761</v>
      </c>
      <c r="AP79" s="18">
        <v>71765912</v>
      </c>
      <c r="AQ79" s="24">
        <f aca="true" t="shared" si="90" ref="AQ79:AW79">SUM(AQ59,AQ65,AQ69,AQ75)</f>
        <v>70226857</v>
      </c>
      <c r="AR79" s="1">
        <f t="shared" si="90"/>
        <v>73374408</v>
      </c>
      <c r="AS79" s="18">
        <f t="shared" si="90"/>
        <v>74633674</v>
      </c>
      <c r="AT79" s="19">
        <f t="shared" si="90"/>
        <v>74390006</v>
      </c>
      <c r="AU79" s="18">
        <f t="shared" si="90"/>
        <v>73674887</v>
      </c>
      <c r="AV79" s="19">
        <f t="shared" si="90"/>
        <v>64256056</v>
      </c>
      <c r="AW79" s="78">
        <f t="shared" si="90"/>
        <v>69823194</v>
      </c>
      <c r="AY79" s="123"/>
      <c r="AZ79" s="136"/>
      <c r="BA79" s="16"/>
      <c r="BB79" s="34">
        <f aca="true" t="shared" si="91" ref="BB79:BV79">BB77/$BB77*100</f>
        <v>100</v>
      </c>
      <c r="BC79" s="34">
        <f t="shared" si="91"/>
        <v>96.75551215406088</v>
      </c>
      <c r="BD79" s="34">
        <f t="shared" si="91"/>
        <v>92.44127579460397</v>
      </c>
      <c r="BE79" s="34">
        <f t="shared" si="91"/>
        <v>94.66847347765625</v>
      </c>
      <c r="BF79" s="34">
        <f>BF77/$BB77*100</f>
        <v>101.66199313381685</v>
      </c>
      <c r="BG79" s="34">
        <f t="shared" si="91"/>
        <v>95.77874839555322</v>
      </c>
      <c r="BH79" s="34">
        <f t="shared" si="91"/>
        <v>93.11765408282197</v>
      </c>
      <c r="BI79" s="34">
        <f t="shared" si="91"/>
        <v>85.14497951293339</v>
      </c>
      <c r="BJ79" s="34">
        <f t="shared" si="91"/>
        <v>82.56406447474987</v>
      </c>
      <c r="BK79" s="34">
        <f t="shared" si="91"/>
        <v>84.392816174482</v>
      </c>
      <c r="BL79" s="34">
        <f t="shared" si="91"/>
        <v>101.03367761020976</v>
      </c>
      <c r="BM79" s="34">
        <f t="shared" si="91"/>
        <v>102.70644864469227</v>
      </c>
      <c r="BN79" s="34">
        <f t="shared" si="91"/>
        <v>98.07811307677717</v>
      </c>
      <c r="BO79" s="34">
        <f t="shared" si="91"/>
        <v>82.62640063857461</v>
      </c>
      <c r="BP79" s="41">
        <f t="shared" si="91"/>
        <v>82.38019607663446</v>
      </c>
      <c r="BQ79" s="54">
        <f t="shared" si="91"/>
        <v>80.66908009031431</v>
      </c>
      <c r="BR79" s="34">
        <f t="shared" si="91"/>
        <v>79.10298508086633</v>
      </c>
      <c r="BS79" s="34">
        <f t="shared" si="91"/>
        <v>74.97788079293267</v>
      </c>
      <c r="BT79" s="34">
        <f t="shared" si="91"/>
        <v>76.0508374850946</v>
      </c>
      <c r="BU79" s="34">
        <f t="shared" si="91"/>
        <v>63.01451930964734</v>
      </c>
      <c r="BV79" s="88">
        <f t="shared" si="91"/>
        <v>63.09388360332985</v>
      </c>
    </row>
    <row r="80" spans="1:74" ht="12">
      <c r="A80" s="138"/>
      <c r="B80" s="125"/>
      <c r="C80" s="75" t="s">
        <v>97</v>
      </c>
      <c r="D80" s="31">
        <v>0</v>
      </c>
      <c r="E80" s="32">
        <v>-18216</v>
      </c>
      <c r="F80" s="32">
        <v>-300</v>
      </c>
      <c r="G80" s="32">
        <v>0</v>
      </c>
      <c r="H80" s="32">
        <v>-2858</v>
      </c>
      <c r="I80" s="32">
        <v>0</v>
      </c>
      <c r="J80" s="32">
        <v>0</v>
      </c>
      <c r="K80" s="32">
        <v>0</v>
      </c>
      <c r="L80" s="33">
        <v>0</v>
      </c>
      <c r="M80" s="32">
        <v>0</v>
      </c>
      <c r="N80" s="32">
        <v>0</v>
      </c>
      <c r="O80" s="32">
        <v>-3155</v>
      </c>
      <c r="P80" s="32">
        <v>0</v>
      </c>
      <c r="Q80" s="32">
        <v>0</v>
      </c>
      <c r="R80" s="31">
        <f aca="true" t="shared" si="92" ref="R80:X80">SUM(R60,R70)</f>
        <v>0</v>
      </c>
      <c r="S80" s="76">
        <f t="shared" si="92"/>
        <v>0</v>
      </c>
      <c r="T80" s="33">
        <f t="shared" si="92"/>
        <v>0</v>
      </c>
      <c r="U80" s="33">
        <f t="shared" si="92"/>
        <v>0</v>
      </c>
      <c r="V80" s="32">
        <f t="shared" si="92"/>
        <v>0</v>
      </c>
      <c r="W80" s="33">
        <f t="shared" si="92"/>
        <v>0</v>
      </c>
      <c r="X80" s="75">
        <f t="shared" si="92"/>
        <v>0</v>
      </c>
      <c r="Z80" s="138"/>
      <c r="AA80" s="125"/>
      <c r="AB80" s="75" t="s">
        <v>97</v>
      </c>
      <c r="AC80" s="31">
        <v>0</v>
      </c>
      <c r="AD80" s="32">
        <v>0</v>
      </c>
      <c r="AE80" s="32">
        <v>0</v>
      </c>
      <c r="AF80" s="32">
        <v>0</v>
      </c>
      <c r="AG80" s="32">
        <v>0</v>
      </c>
      <c r="AH80" s="32">
        <v>0</v>
      </c>
      <c r="AI80" s="32">
        <v>0</v>
      </c>
      <c r="AJ80" s="32">
        <v>0</v>
      </c>
      <c r="AK80" s="33">
        <v>0</v>
      </c>
      <c r="AL80" s="32">
        <v>0</v>
      </c>
      <c r="AM80" s="32">
        <v>0</v>
      </c>
      <c r="AN80" s="32">
        <v>0</v>
      </c>
      <c r="AO80" s="32">
        <v>-1923958</v>
      </c>
      <c r="AP80" s="32">
        <v>-2048728</v>
      </c>
      <c r="AQ80" s="31">
        <f aca="true" t="shared" si="93" ref="AQ80:AW80">SUM(AQ60,AQ70)</f>
        <v>-2283301</v>
      </c>
      <c r="AR80" s="76">
        <f t="shared" si="93"/>
        <v>-2859158</v>
      </c>
      <c r="AS80" s="32">
        <f t="shared" si="93"/>
        <v>3788991</v>
      </c>
      <c r="AT80" s="33">
        <f t="shared" si="93"/>
        <v>-4554893</v>
      </c>
      <c r="AU80" s="32">
        <f t="shared" si="93"/>
        <v>-3677584</v>
      </c>
      <c r="AV80" s="33">
        <f t="shared" si="93"/>
        <v>-3626564</v>
      </c>
      <c r="AW80" s="75">
        <f t="shared" si="93"/>
        <v>-4789404</v>
      </c>
      <c r="AY80" s="123"/>
      <c r="AZ80" s="126" t="s">
        <v>99</v>
      </c>
      <c r="BA80" s="20" t="s">
        <v>103</v>
      </c>
      <c r="BB80" s="25">
        <v>140300825</v>
      </c>
      <c r="BC80" s="22">
        <v>147754690</v>
      </c>
      <c r="BD80" s="22">
        <v>148775055</v>
      </c>
      <c r="BE80" s="22">
        <v>145870545</v>
      </c>
      <c r="BF80" s="22">
        <v>156841380</v>
      </c>
      <c r="BG80" s="22">
        <v>158979575</v>
      </c>
      <c r="BH80" s="22">
        <v>161130155</v>
      </c>
      <c r="BI80" s="22">
        <v>156713135</v>
      </c>
      <c r="BJ80" s="23">
        <v>131671805</v>
      </c>
      <c r="BK80" s="22">
        <v>117203245</v>
      </c>
      <c r="BL80" s="22">
        <v>114692785</v>
      </c>
      <c r="BM80" s="22">
        <v>109544995</v>
      </c>
      <c r="BN80" s="22">
        <v>105397450</v>
      </c>
      <c r="BO80" s="22">
        <v>104202240</v>
      </c>
      <c r="BP80" s="25">
        <v>115361455</v>
      </c>
      <c r="BQ80" s="52">
        <v>106883175</v>
      </c>
      <c r="BR80" s="22">
        <v>101296455</v>
      </c>
      <c r="BS80" s="22">
        <v>97794895</v>
      </c>
      <c r="BT80" s="22">
        <v>92965925</v>
      </c>
      <c r="BU80" s="22">
        <v>80699430</v>
      </c>
      <c r="BV80" s="79">
        <v>75269785</v>
      </c>
    </row>
    <row r="81" spans="1:74" ht="12">
      <c r="A81" s="138"/>
      <c r="B81" s="125"/>
      <c r="C81" s="20" t="s">
        <v>12</v>
      </c>
      <c r="D81" s="25">
        <v>40399678</v>
      </c>
      <c r="E81" s="22">
        <v>42261916</v>
      </c>
      <c r="F81" s="22">
        <v>36332009</v>
      </c>
      <c r="G81" s="22">
        <v>39268566</v>
      </c>
      <c r="H81" s="22">
        <v>40820846</v>
      </c>
      <c r="I81" s="22">
        <v>32213423</v>
      </c>
      <c r="J81" s="22">
        <v>41442645</v>
      </c>
      <c r="K81" s="22">
        <v>42243880</v>
      </c>
      <c r="L81" s="23">
        <v>40492002</v>
      </c>
      <c r="M81" s="22">
        <v>40097083</v>
      </c>
      <c r="N81" s="22">
        <v>41931373</v>
      </c>
      <c r="O81" s="22">
        <v>39388331</v>
      </c>
      <c r="P81" s="22">
        <v>39000665</v>
      </c>
      <c r="Q81" s="22">
        <v>40163493</v>
      </c>
      <c r="R81" s="25">
        <f aca="true" t="shared" si="94" ref="R81:X82">SUM(R77,R79)</f>
        <v>41354559</v>
      </c>
      <c r="S81" s="52">
        <f t="shared" si="94"/>
        <v>41454689</v>
      </c>
      <c r="T81" s="23">
        <f t="shared" si="94"/>
        <v>39499251</v>
      </c>
      <c r="U81" s="23">
        <f t="shared" si="94"/>
        <v>41080377</v>
      </c>
      <c r="V81" s="22">
        <f t="shared" si="94"/>
        <v>41565812</v>
      </c>
      <c r="W81" s="23">
        <f t="shared" si="94"/>
        <v>32457934</v>
      </c>
      <c r="X81" s="79">
        <f t="shared" si="94"/>
        <v>38906134</v>
      </c>
      <c r="Z81" s="138"/>
      <c r="AA81" s="125"/>
      <c r="AB81" s="20" t="s">
        <v>12</v>
      </c>
      <c r="AC81" s="25">
        <v>123873138</v>
      </c>
      <c r="AD81" s="22">
        <v>121942262</v>
      </c>
      <c r="AE81" s="22">
        <v>122495514</v>
      </c>
      <c r="AF81" s="22">
        <v>123699513</v>
      </c>
      <c r="AG81" s="22">
        <v>128274553</v>
      </c>
      <c r="AH81" s="22">
        <v>131482976</v>
      </c>
      <c r="AI81" s="22">
        <v>126448307</v>
      </c>
      <c r="AJ81" s="22">
        <v>126453146</v>
      </c>
      <c r="AK81" s="23">
        <v>117820417</v>
      </c>
      <c r="AL81" s="22">
        <v>114537861</v>
      </c>
      <c r="AM81" s="22">
        <v>116993449</v>
      </c>
      <c r="AN81" s="22">
        <v>115688892</v>
      </c>
      <c r="AO81" s="22">
        <v>118073661</v>
      </c>
      <c r="AP81" s="22">
        <v>125966001</v>
      </c>
      <c r="AQ81" s="25">
        <f aca="true" t="shared" si="95" ref="AQ81:AW82">SUM(AQ77,AQ79)</f>
        <v>126959536</v>
      </c>
      <c r="AR81" s="52">
        <f t="shared" si="95"/>
        <v>133280348</v>
      </c>
      <c r="AS81" s="22">
        <f t="shared" si="95"/>
        <v>138194001</v>
      </c>
      <c r="AT81" s="23">
        <f t="shared" si="95"/>
        <v>141757342</v>
      </c>
      <c r="AU81" s="22">
        <f t="shared" si="95"/>
        <v>141764431</v>
      </c>
      <c r="AV81" s="23">
        <f t="shared" si="95"/>
        <v>115528762</v>
      </c>
      <c r="AW81" s="79">
        <f t="shared" si="95"/>
        <v>129693278</v>
      </c>
      <c r="AY81" s="123"/>
      <c r="AZ81" s="125"/>
      <c r="BA81" s="16" t="s">
        <v>105</v>
      </c>
      <c r="BB81" s="24">
        <v>135172930</v>
      </c>
      <c r="BC81" s="18">
        <v>143268335</v>
      </c>
      <c r="BD81" s="18">
        <v>144709040</v>
      </c>
      <c r="BE81" s="18">
        <v>140450625</v>
      </c>
      <c r="BF81" s="18">
        <v>151354240</v>
      </c>
      <c r="BG81" s="18">
        <v>153338990</v>
      </c>
      <c r="BH81" s="18">
        <v>154637610</v>
      </c>
      <c r="BI81" s="18">
        <v>151890320</v>
      </c>
      <c r="BJ81" s="19">
        <v>129154950</v>
      </c>
      <c r="BK81" s="18">
        <v>115278485</v>
      </c>
      <c r="BL81" s="18">
        <v>113524760</v>
      </c>
      <c r="BM81" s="18">
        <v>108034445</v>
      </c>
      <c r="BN81" s="18">
        <v>105335295</v>
      </c>
      <c r="BO81" s="18">
        <v>103813325</v>
      </c>
      <c r="BP81" s="24">
        <v>114479515</v>
      </c>
      <c r="BQ81" s="1">
        <v>104047930</v>
      </c>
      <c r="BR81" s="18">
        <v>100614540</v>
      </c>
      <c r="BS81" s="18">
        <v>97131555</v>
      </c>
      <c r="BT81" s="18">
        <v>92151585</v>
      </c>
      <c r="BU81" s="18">
        <v>79162575</v>
      </c>
      <c r="BV81" s="78">
        <v>74807655</v>
      </c>
    </row>
    <row r="82" spans="1:74" ht="12">
      <c r="A82" s="138"/>
      <c r="B82" s="125"/>
      <c r="C82" s="75" t="s">
        <v>97</v>
      </c>
      <c r="D82" s="31">
        <v>0</v>
      </c>
      <c r="E82" s="32">
        <v>-18216</v>
      </c>
      <c r="F82" s="32">
        <v>-480</v>
      </c>
      <c r="G82" s="32">
        <v>0</v>
      </c>
      <c r="H82" s="32">
        <v>-4267</v>
      </c>
      <c r="I82" s="32">
        <v>0</v>
      </c>
      <c r="J82" s="32">
        <v>0</v>
      </c>
      <c r="K82" s="32">
        <v>0</v>
      </c>
      <c r="L82" s="33">
        <v>0</v>
      </c>
      <c r="M82" s="32">
        <v>0</v>
      </c>
      <c r="N82" s="32">
        <v>0</v>
      </c>
      <c r="O82" s="32">
        <v>-4605</v>
      </c>
      <c r="P82" s="32">
        <v>0</v>
      </c>
      <c r="Q82" s="32">
        <v>0</v>
      </c>
      <c r="R82" s="31">
        <f t="shared" si="94"/>
        <v>0</v>
      </c>
      <c r="S82" s="76">
        <f t="shared" si="94"/>
        <v>0</v>
      </c>
      <c r="T82" s="33">
        <f t="shared" si="94"/>
        <v>0</v>
      </c>
      <c r="U82" s="33">
        <f t="shared" si="94"/>
        <v>0</v>
      </c>
      <c r="V82" s="32">
        <f t="shared" si="94"/>
        <v>0</v>
      </c>
      <c r="W82" s="33">
        <f t="shared" si="94"/>
        <v>0</v>
      </c>
      <c r="X82" s="75">
        <f t="shared" si="94"/>
        <v>0</v>
      </c>
      <c r="Z82" s="138"/>
      <c r="AA82" s="125"/>
      <c r="AB82" s="75" t="s">
        <v>97</v>
      </c>
      <c r="AC82" s="31">
        <v>0</v>
      </c>
      <c r="AD82" s="32">
        <v>0</v>
      </c>
      <c r="AE82" s="32">
        <v>0</v>
      </c>
      <c r="AF82" s="32">
        <v>0</v>
      </c>
      <c r="AG82" s="32">
        <v>0</v>
      </c>
      <c r="AH82" s="32">
        <v>0</v>
      </c>
      <c r="AI82" s="32">
        <v>0</v>
      </c>
      <c r="AJ82" s="32">
        <v>0</v>
      </c>
      <c r="AK82" s="33">
        <v>0</v>
      </c>
      <c r="AL82" s="32">
        <v>0</v>
      </c>
      <c r="AM82" s="32">
        <v>0</v>
      </c>
      <c r="AN82" s="32">
        <v>0</v>
      </c>
      <c r="AO82" s="32">
        <v>-3817896</v>
      </c>
      <c r="AP82" s="32">
        <v>-4112440</v>
      </c>
      <c r="AQ82" s="31">
        <f t="shared" si="95"/>
        <v>-4557196</v>
      </c>
      <c r="AR82" s="76">
        <f t="shared" si="95"/>
        <v>-5709854</v>
      </c>
      <c r="AS82" s="32">
        <f t="shared" si="95"/>
        <v>7543506</v>
      </c>
      <c r="AT82" s="33">
        <f t="shared" si="95"/>
        <v>-9134527</v>
      </c>
      <c r="AU82" s="32">
        <f t="shared" si="95"/>
        <v>-7381128</v>
      </c>
      <c r="AV82" s="33">
        <f t="shared" si="95"/>
        <v>-7218964</v>
      </c>
      <c r="AW82" s="75">
        <f t="shared" si="95"/>
        <v>-9569785</v>
      </c>
      <c r="AY82" s="123"/>
      <c r="AZ82" s="125"/>
      <c r="BA82" s="26" t="s">
        <v>12</v>
      </c>
      <c r="BB82" s="82">
        <f aca="true" t="shared" si="96" ref="BB82:BV82">SUM(BB80:BB81)</f>
        <v>275473755</v>
      </c>
      <c r="BC82" s="83">
        <f t="shared" si="96"/>
        <v>291023025</v>
      </c>
      <c r="BD82" s="83">
        <f t="shared" si="96"/>
        <v>293484095</v>
      </c>
      <c r="BE82" s="83">
        <f t="shared" si="96"/>
        <v>286321170</v>
      </c>
      <c r="BF82" s="83">
        <f t="shared" si="96"/>
        <v>308195620</v>
      </c>
      <c r="BG82" s="83">
        <f t="shared" si="96"/>
        <v>312318565</v>
      </c>
      <c r="BH82" s="83">
        <f t="shared" si="96"/>
        <v>315767765</v>
      </c>
      <c r="BI82" s="83">
        <f t="shared" si="96"/>
        <v>308603455</v>
      </c>
      <c r="BJ82" s="84">
        <f t="shared" si="96"/>
        <v>260826755</v>
      </c>
      <c r="BK82" s="83">
        <f t="shared" si="96"/>
        <v>232481730</v>
      </c>
      <c r="BL82" s="83">
        <f t="shared" si="96"/>
        <v>228217545</v>
      </c>
      <c r="BM82" s="83">
        <f t="shared" si="96"/>
        <v>217579440</v>
      </c>
      <c r="BN82" s="83">
        <f t="shared" si="96"/>
        <v>210732745</v>
      </c>
      <c r="BO82" s="83">
        <f t="shared" si="96"/>
        <v>208015565</v>
      </c>
      <c r="BP82" s="82">
        <f t="shared" si="96"/>
        <v>229840970</v>
      </c>
      <c r="BQ82" s="85">
        <f t="shared" si="96"/>
        <v>210931105</v>
      </c>
      <c r="BR82" s="83">
        <f t="shared" si="96"/>
        <v>201910995</v>
      </c>
      <c r="BS82" s="83">
        <f t="shared" si="96"/>
        <v>194926450</v>
      </c>
      <c r="BT82" s="83">
        <f t="shared" si="96"/>
        <v>185117510</v>
      </c>
      <c r="BU82" s="83">
        <f t="shared" si="96"/>
        <v>159862005</v>
      </c>
      <c r="BV82" s="86">
        <f t="shared" si="96"/>
        <v>150077440</v>
      </c>
    </row>
    <row r="83" spans="1:74" ht="12.75" thickBot="1">
      <c r="A83" s="140"/>
      <c r="B83" s="127"/>
      <c r="C83" s="35"/>
      <c r="D83" s="39">
        <f aca="true" t="shared" si="97" ref="D83:X83">D81/$D81*100</f>
        <v>100</v>
      </c>
      <c r="E83" s="39">
        <f t="shared" si="97"/>
        <v>104.60953673937698</v>
      </c>
      <c r="F83" s="39">
        <f t="shared" si="97"/>
        <v>89.93143212676101</v>
      </c>
      <c r="G83" s="39">
        <f t="shared" si="97"/>
        <v>97.20019550650873</v>
      </c>
      <c r="H83" s="39">
        <f t="shared" si="97"/>
        <v>101.04250335856636</v>
      </c>
      <c r="I83" s="39">
        <f t="shared" si="97"/>
        <v>79.7368310707823</v>
      </c>
      <c r="J83" s="39">
        <f t="shared" si="97"/>
        <v>102.58162206144317</v>
      </c>
      <c r="K83" s="39">
        <f t="shared" si="97"/>
        <v>104.56489281919524</v>
      </c>
      <c r="L83" s="39">
        <f t="shared" si="97"/>
        <v>100.22852657389991</v>
      </c>
      <c r="M83" s="39">
        <f t="shared" si="97"/>
        <v>99.2509965054672</v>
      </c>
      <c r="N83" s="39">
        <f t="shared" si="97"/>
        <v>103.79135447564707</v>
      </c>
      <c r="O83" s="39">
        <f t="shared" si="97"/>
        <v>97.49664588910832</v>
      </c>
      <c r="P83" s="39">
        <f t="shared" si="97"/>
        <v>96.53706893406428</v>
      </c>
      <c r="Q83" s="39">
        <f t="shared" si="97"/>
        <v>99.41537900376335</v>
      </c>
      <c r="R83" s="43">
        <f t="shared" si="97"/>
        <v>102.36358567016302</v>
      </c>
      <c r="S83" s="56">
        <f t="shared" si="97"/>
        <v>102.61143418024272</v>
      </c>
      <c r="T83" s="44">
        <f t="shared" si="97"/>
        <v>97.77120253285187</v>
      </c>
      <c r="U83" s="44">
        <f t="shared" si="97"/>
        <v>101.68491194410014</v>
      </c>
      <c r="V83" s="39">
        <f t="shared" si="97"/>
        <v>102.88649330323871</v>
      </c>
      <c r="W83" s="44">
        <f t="shared" si="97"/>
        <v>80.34206114217048</v>
      </c>
      <c r="X83" s="87">
        <f t="shared" si="97"/>
        <v>96.30307944533617</v>
      </c>
      <c r="Z83" s="140"/>
      <c r="AA83" s="127"/>
      <c r="AB83" s="35"/>
      <c r="AC83" s="39">
        <f aca="true" t="shared" si="98" ref="AC83:AW83">AC81/$AC81*100</f>
        <v>100</v>
      </c>
      <c r="AD83" s="39">
        <f t="shared" si="98"/>
        <v>98.4412472056694</v>
      </c>
      <c r="AE83" s="39">
        <f t="shared" si="98"/>
        <v>98.88787510977562</v>
      </c>
      <c r="AF83" s="39">
        <f t="shared" si="98"/>
        <v>99.85983644008436</v>
      </c>
      <c r="AG83" s="39">
        <f t="shared" si="98"/>
        <v>103.55316339850856</v>
      </c>
      <c r="AH83" s="39">
        <f t="shared" si="98"/>
        <v>106.14325117040306</v>
      </c>
      <c r="AI83" s="39">
        <f t="shared" si="98"/>
        <v>102.07887605140027</v>
      </c>
      <c r="AJ83" s="39">
        <f t="shared" si="98"/>
        <v>102.08278246733364</v>
      </c>
      <c r="AK83" s="39">
        <f t="shared" si="98"/>
        <v>95.1137743842414</v>
      </c>
      <c r="AL83" s="39">
        <f t="shared" si="98"/>
        <v>92.46384070774086</v>
      </c>
      <c r="AM83" s="39">
        <f t="shared" si="98"/>
        <v>94.44618170567375</v>
      </c>
      <c r="AN83" s="39">
        <f t="shared" si="98"/>
        <v>93.39304216221599</v>
      </c>
      <c r="AO83" s="39">
        <f t="shared" si="98"/>
        <v>95.31821257325377</v>
      </c>
      <c r="AP83" s="39">
        <f t="shared" si="98"/>
        <v>101.68952125843458</v>
      </c>
      <c r="AQ83" s="43">
        <f t="shared" si="98"/>
        <v>102.49157973216114</v>
      </c>
      <c r="AR83" s="56">
        <f t="shared" si="98"/>
        <v>107.59422918631478</v>
      </c>
      <c r="AS83" s="39">
        <f t="shared" si="98"/>
        <v>111.56091080860485</v>
      </c>
      <c r="AT83" s="44">
        <f t="shared" si="98"/>
        <v>114.4375159043763</v>
      </c>
      <c r="AU83" s="39">
        <f t="shared" si="98"/>
        <v>114.44323869473622</v>
      </c>
      <c r="AV83" s="44">
        <f t="shared" si="98"/>
        <v>93.26377281247207</v>
      </c>
      <c r="AW83" s="87">
        <f t="shared" si="98"/>
        <v>104.69846820220216</v>
      </c>
      <c r="AY83" s="123"/>
      <c r="AZ83" s="126" t="s">
        <v>107</v>
      </c>
      <c r="BA83" s="20" t="s">
        <v>106</v>
      </c>
      <c r="BB83" s="25">
        <v>307620</v>
      </c>
      <c r="BC83" s="22">
        <v>285820</v>
      </c>
      <c r="BD83" s="22">
        <v>319360</v>
      </c>
      <c r="BE83" s="22">
        <v>291770</v>
      </c>
      <c r="BF83" s="22">
        <v>330610</v>
      </c>
      <c r="BG83" s="22">
        <v>279790</v>
      </c>
      <c r="BH83" s="22">
        <v>265440</v>
      </c>
      <c r="BI83" s="22">
        <v>252380</v>
      </c>
      <c r="BJ83" s="23">
        <v>247820</v>
      </c>
      <c r="BK83" s="22">
        <v>234570</v>
      </c>
      <c r="BL83" s="22">
        <v>218990</v>
      </c>
      <c r="BM83" s="22">
        <v>176809</v>
      </c>
      <c r="BN83" s="22">
        <v>166745</v>
      </c>
      <c r="BO83" s="22">
        <v>173231</v>
      </c>
      <c r="BP83" s="25">
        <v>175955</v>
      </c>
      <c r="BQ83" s="52">
        <v>178270</v>
      </c>
      <c r="BR83" s="22">
        <v>182385</v>
      </c>
      <c r="BS83" s="22">
        <v>169005</v>
      </c>
      <c r="BT83" s="22">
        <v>168280</v>
      </c>
      <c r="BU83" s="22">
        <v>32925</v>
      </c>
      <c r="BV83" s="79"/>
    </row>
    <row r="84" spans="1:74" ht="12" customHeight="1">
      <c r="A84" s="139" t="s">
        <v>16</v>
      </c>
      <c r="B84" s="147" t="s">
        <v>109</v>
      </c>
      <c r="C84" s="12" t="s">
        <v>95</v>
      </c>
      <c r="D84" s="40">
        <v>6565707</v>
      </c>
      <c r="E84" s="14">
        <v>6670945</v>
      </c>
      <c r="F84" s="14">
        <v>7551558</v>
      </c>
      <c r="G84" s="14">
        <v>7337225</v>
      </c>
      <c r="H84" s="14">
        <v>7484064</v>
      </c>
      <c r="I84" s="14">
        <v>11001124</v>
      </c>
      <c r="J84" s="14">
        <v>9379863</v>
      </c>
      <c r="K84" s="14">
        <v>9520959</v>
      </c>
      <c r="L84" s="15">
        <v>8774274</v>
      </c>
      <c r="M84" s="14">
        <v>8339994</v>
      </c>
      <c r="N84" s="14">
        <v>8897952</v>
      </c>
      <c r="O84" s="14">
        <v>8915516</v>
      </c>
      <c r="P84" s="14">
        <v>9474538</v>
      </c>
      <c r="Q84" s="14">
        <v>9536177</v>
      </c>
      <c r="R84" s="13">
        <v>10380954</v>
      </c>
      <c r="S84" s="55">
        <v>10210882</v>
      </c>
      <c r="T84" s="15">
        <v>11085043</v>
      </c>
      <c r="U84" s="15">
        <v>11787105</v>
      </c>
      <c r="V84" s="14">
        <v>11552910</v>
      </c>
      <c r="W84" s="15">
        <v>9700750</v>
      </c>
      <c r="X84" s="74">
        <v>10052684</v>
      </c>
      <c r="Z84" s="139" t="s">
        <v>33</v>
      </c>
      <c r="AA84" s="135" t="s">
        <v>109</v>
      </c>
      <c r="AB84" s="12" t="s">
        <v>95</v>
      </c>
      <c r="AC84" s="13">
        <v>2731173</v>
      </c>
      <c r="AD84" s="14">
        <v>3062880</v>
      </c>
      <c r="AE84" s="14">
        <v>2307659</v>
      </c>
      <c r="AF84" s="14">
        <v>2299120</v>
      </c>
      <c r="AG84" s="14">
        <v>1765430</v>
      </c>
      <c r="AH84" s="14">
        <v>1892694</v>
      </c>
      <c r="AI84" s="14">
        <v>2007889</v>
      </c>
      <c r="AJ84" s="14">
        <v>2511940</v>
      </c>
      <c r="AK84" s="15">
        <v>3051787</v>
      </c>
      <c r="AL84" s="14">
        <v>3863205</v>
      </c>
      <c r="AM84" s="14">
        <v>3675729</v>
      </c>
      <c r="AN84" s="14">
        <v>4481435</v>
      </c>
      <c r="AO84" s="14">
        <v>4463232</v>
      </c>
      <c r="AP84" s="14">
        <v>4653949</v>
      </c>
      <c r="AQ84" s="13">
        <v>4697890</v>
      </c>
      <c r="AR84" s="55">
        <v>5922679</v>
      </c>
      <c r="AS84" s="14">
        <v>6980394</v>
      </c>
      <c r="AT84" s="15">
        <v>8125641</v>
      </c>
      <c r="AU84" s="14">
        <v>8420103</v>
      </c>
      <c r="AV84" s="15">
        <v>7863721</v>
      </c>
      <c r="AW84" s="74">
        <v>7615696</v>
      </c>
      <c r="AY84" s="123"/>
      <c r="AZ84" s="125"/>
      <c r="BA84" s="16" t="s">
        <v>108</v>
      </c>
      <c r="BB84" s="24">
        <v>324050</v>
      </c>
      <c r="BC84" s="18">
        <v>317320</v>
      </c>
      <c r="BD84" s="18">
        <v>317510</v>
      </c>
      <c r="BE84" s="18">
        <v>314990</v>
      </c>
      <c r="BF84" s="18">
        <v>304950</v>
      </c>
      <c r="BG84" s="18">
        <v>305980</v>
      </c>
      <c r="BH84" s="18">
        <v>288320</v>
      </c>
      <c r="BI84" s="18">
        <v>310000</v>
      </c>
      <c r="BJ84" s="19">
        <v>278890</v>
      </c>
      <c r="BK84" s="18">
        <v>260740</v>
      </c>
      <c r="BL84" s="18">
        <v>252610</v>
      </c>
      <c r="BM84" s="18">
        <v>209137</v>
      </c>
      <c r="BN84" s="18">
        <v>198685</v>
      </c>
      <c r="BO84" s="18">
        <v>209838</v>
      </c>
      <c r="BP84" s="24">
        <v>205965</v>
      </c>
      <c r="BQ84" s="1">
        <v>207235</v>
      </c>
      <c r="BR84" s="18">
        <v>221065</v>
      </c>
      <c r="BS84" s="18">
        <v>199060</v>
      </c>
      <c r="BT84" s="18">
        <v>197620</v>
      </c>
      <c r="BU84" s="18">
        <v>40465</v>
      </c>
      <c r="BV84" s="78"/>
    </row>
    <row r="85" spans="1:74" s="77" customFormat="1" ht="12">
      <c r="A85" s="138"/>
      <c r="B85" s="148"/>
      <c r="C85" s="75" t="s">
        <v>97</v>
      </c>
      <c r="D85" s="31">
        <v>-372823</v>
      </c>
      <c r="E85" s="32">
        <v>-310490</v>
      </c>
      <c r="F85" s="32">
        <v>-301103</v>
      </c>
      <c r="G85" s="32">
        <v>-578432</v>
      </c>
      <c r="H85" s="32">
        <v>-529386</v>
      </c>
      <c r="I85" s="32">
        <v>-817578</v>
      </c>
      <c r="J85" s="32">
        <v>-754808</v>
      </c>
      <c r="K85" s="32">
        <v>-750870</v>
      </c>
      <c r="L85" s="33">
        <v>-722666</v>
      </c>
      <c r="M85" s="32">
        <v>-574644</v>
      </c>
      <c r="N85" s="32">
        <v>-972188</v>
      </c>
      <c r="O85" s="32">
        <v>-655943</v>
      </c>
      <c r="P85" s="32">
        <v>-411621</v>
      </c>
      <c r="Q85" s="32">
        <v>-262614</v>
      </c>
      <c r="R85" s="31">
        <v>-132295</v>
      </c>
      <c r="S85" s="76">
        <v>-10772</v>
      </c>
      <c r="T85" s="33">
        <v>14081</v>
      </c>
      <c r="U85" s="33">
        <v>-34116</v>
      </c>
      <c r="V85" s="32"/>
      <c r="W85" s="33">
        <v>-674642</v>
      </c>
      <c r="X85" s="75">
        <v>-1717</v>
      </c>
      <c r="Z85" s="138"/>
      <c r="AA85" s="125"/>
      <c r="AB85" s="75" t="s">
        <v>97</v>
      </c>
      <c r="AC85" s="31">
        <v>-30320</v>
      </c>
      <c r="AD85" s="32">
        <v>-13392</v>
      </c>
      <c r="AE85" s="32">
        <v>-4022</v>
      </c>
      <c r="AF85" s="32"/>
      <c r="AG85" s="32"/>
      <c r="AH85" s="32">
        <v>-347970</v>
      </c>
      <c r="AI85" s="32">
        <v>-412029</v>
      </c>
      <c r="AJ85" s="32">
        <v>-300966</v>
      </c>
      <c r="AK85" s="33">
        <v>-317491</v>
      </c>
      <c r="AL85" s="32">
        <v>-318546</v>
      </c>
      <c r="AM85" s="32"/>
      <c r="AN85" s="32"/>
      <c r="AO85" s="32"/>
      <c r="AP85" s="32"/>
      <c r="AQ85" s="31"/>
      <c r="AR85" s="76"/>
      <c r="AS85" s="32"/>
      <c r="AT85" s="33"/>
      <c r="AU85" s="32"/>
      <c r="AV85" s="33"/>
      <c r="AW85" s="75"/>
      <c r="AY85" s="123"/>
      <c r="AZ85" s="125"/>
      <c r="BA85" s="26" t="s">
        <v>12</v>
      </c>
      <c r="BB85" s="82">
        <f aca="true" t="shared" si="99" ref="BB85:BV85">SUM(BB83:BB84)</f>
        <v>631670</v>
      </c>
      <c r="BC85" s="83">
        <f t="shared" si="99"/>
        <v>603140</v>
      </c>
      <c r="BD85" s="83">
        <f t="shared" si="99"/>
        <v>636870</v>
      </c>
      <c r="BE85" s="83">
        <f t="shared" si="99"/>
        <v>606760</v>
      </c>
      <c r="BF85" s="83">
        <f t="shared" si="99"/>
        <v>635560</v>
      </c>
      <c r="BG85" s="83">
        <f t="shared" si="99"/>
        <v>585770</v>
      </c>
      <c r="BH85" s="83">
        <f t="shared" si="99"/>
        <v>553760</v>
      </c>
      <c r="BI85" s="83">
        <f t="shared" si="99"/>
        <v>562380</v>
      </c>
      <c r="BJ85" s="84">
        <f t="shared" si="99"/>
        <v>526710</v>
      </c>
      <c r="BK85" s="83">
        <f t="shared" si="99"/>
        <v>495310</v>
      </c>
      <c r="BL85" s="83">
        <f t="shared" si="99"/>
        <v>471600</v>
      </c>
      <c r="BM85" s="83">
        <f t="shared" si="99"/>
        <v>385946</v>
      </c>
      <c r="BN85" s="83">
        <f t="shared" si="99"/>
        <v>365430</v>
      </c>
      <c r="BO85" s="83">
        <f t="shared" si="99"/>
        <v>383069</v>
      </c>
      <c r="BP85" s="82">
        <f t="shared" si="99"/>
        <v>381920</v>
      </c>
      <c r="BQ85" s="85">
        <f t="shared" si="99"/>
        <v>385505</v>
      </c>
      <c r="BR85" s="83">
        <f t="shared" si="99"/>
        <v>403450</v>
      </c>
      <c r="BS85" s="83">
        <f t="shared" si="99"/>
        <v>368065</v>
      </c>
      <c r="BT85" s="83">
        <f t="shared" si="99"/>
        <v>365900</v>
      </c>
      <c r="BU85" s="83">
        <f t="shared" si="99"/>
        <v>73390</v>
      </c>
      <c r="BV85" s="86">
        <f t="shared" si="99"/>
        <v>0</v>
      </c>
    </row>
    <row r="86" spans="1:74" ht="12">
      <c r="A86" s="138"/>
      <c r="B86" s="148"/>
      <c r="C86" s="16" t="s">
        <v>98</v>
      </c>
      <c r="D86" s="24">
        <v>16615205</v>
      </c>
      <c r="E86" s="18">
        <v>18086483</v>
      </c>
      <c r="F86" s="18">
        <v>16782194</v>
      </c>
      <c r="G86" s="18">
        <v>17105285</v>
      </c>
      <c r="H86" s="18">
        <v>17866426</v>
      </c>
      <c r="I86" s="18">
        <v>23833580</v>
      </c>
      <c r="J86" s="18">
        <v>21625883</v>
      </c>
      <c r="K86" s="18">
        <v>21415673</v>
      </c>
      <c r="L86" s="19">
        <v>18544998</v>
      </c>
      <c r="M86" s="18">
        <v>20717630</v>
      </c>
      <c r="N86" s="18">
        <v>24477036</v>
      </c>
      <c r="O86" s="18">
        <v>24575206</v>
      </c>
      <c r="P86" s="18">
        <v>22028757</v>
      </c>
      <c r="Q86" s="18">
        <v>23007963</v>
      </c>
      <c r="R86" s="24">
        <v>24234433</v>
      </c>
      <c r="S86" s="1">
        <v>25423529</v>
      </c>
      <c r="T86" s="19">
        <v>25960376</v>
      </c>
      <c r="U86" s="19">
        <v>25212961</v>
      </c>
      <c r="V86" s="18">
        <v>24455422</v>
      </c>
      <c r="W86" s="19">
        <v>23115825</v>
      </c>
      <c r="X86" s="78">
        <v>25094903</v>
      </c>
      <c r="Z86" s="138"/>
      <c r="AA86" s="125"/>
      <c r="AB86" s="16" t="s">
        <v>98</v>
      </c>
      <c r="AC86" s="24">
        <v>51035694</v>
      </c>
      <c r="AD86" s="18">
        <v>51352652</v>
      </c>
      <c r="AE86" s="18">
        <v>52009169</v>
      </c>
      <c r="AF86" s="18">
        <v>50144602</v>
      </c>
      <c r="AG86" s="18">
        <v>52388130</v>
      </c>
      <c r="AH86" s="18">
        <v>51244205</v>
      </c>
      <c r="AI86" s="18">
        <v>54624415</v>
      </c>
      <c r="AJ86" s="18">
        <v>54575585</v>
      </c>
      <c r="AK86" s="19">
        <v>52526187</v>
      </c>
      <c r="AL86" s="18">
        <v>53314485</v>
      </c>
      <c r="AM86" s="18">
        <v>50076209</v>
      </c>
      <c r="AN86" s="18">
        <v>51157506</v>
      </c>
      <c r="AO86" s="18">
        <v>46278852</v>
      </c>
      <c r="AP86" s="18">
        <v>52737802</v>
      </c>
      <c r="AQ86" s="24">
        <v>51321975</v>
      </c>
      <c r="AR86" s="1">
        <v>51256933</v>
      </c>
      <c r="AS86" s="18">
        <v>50608548</v>
      </c>
      <c r="AT86" s="19">
        <v>52254540</v>
      </c>
      <c r="AU86" s="18">
        <v>53921546</v>
      </c>
      <c r="AV86" s="19">
        <v>49161934</v>
      </c>
      <c r="AW86" s="78">
        <v>51069476</v>
      </c>
      <c r="AY86" s="123"/>
      <c r="AZ86" s="126" t="s">
        <v>12</v>
      </c>
      <c r="BA86" s="20" t="s">
        <v>106</v>
      </c>
      <c r="BB86" s="25">
        <f aca="true" t="shared" si="100" ref="BB86:BV86">SUM(BB63,BB70,BB73,BB80,BB83)</f>
        <v>223571115</v>
      </c>
      <c r="BC86" s="22">
        <f t="shared" si="100"/>
        <v>226519035</v>
      </c>
      <c r="BD86" s="22">
        <f t="shared" si="100"/>
        <v>224201734</v>
      </c>
      <c r="BE86" s="22">
        <f t="shared" si="100"/>
        <v>225639707</v>
      </c>
      <c r="BF86" s="22">
        <f t="shared" si="100"/>
        <v>245371018</v>
      </c>
      <c r="BG86" s="22">
        <f t="shared" si="100"/>
        <v>238948539</v>
      </c>
      <c r="BH86" s="22">
        <f t="shared" si="100"/>
        <v>238224582</v>
      </c>
      <c r="BI86" s="22">
        <f t="shared" si="100"/>
        <v>224873187</v>
      </c>
      <c r="BJ86" s="23">
        <f t="shared" si="100"/>
        <v>202151452</v>
      </c>
      <c r="BK86" s="22">
        <f t="shared" si="100"/>
        <v>188280708</v>
      </c>
      <c r="BL86" s="22">
        <f t="shared" si="100"/>
        <v>208340401</v>
      </c>
      <c r="BM86" s="22">
        <f t="shared" si="100"/>
        <v>209057831</v>
      </c>
      <c r="BN86" s="22">
        <f t="shared" si="100"/>
        <v>203068726</v>
      </c>
      <c r="BO86" s="22">
        <f t="shared" si="100"/>
        <v>178966086</v>
      </c>
      <c r="BP86" s="25">
        <f t="shared" si="100"/>
        <v>190470371</v>
      </c>
      <c r="BQ86" s="52">
        <f t="shared" si="100"/>
        <v>181552795</v>
      </c>
      <c r="BR86" s="22">
        <f t="shared" si="100"/>
        <v>173421685</v>
      </c>
      <c r="BS86" s="22">
        <f t="shared" si="100"/>
        <v>168198046</v>
      </c>
      <c r="BT86" s="22">
        <f t="shared" si="100"/>
        <v>164077270</v>
      </c>
      <c r="BU86" s="22">
        <f t="shared" si="100"/>
        <v>140498558</v>
      </c>
      <c r="BV86" s="79">
        <f t="shared" si="100"/>
        <v>134609584</v>
      </c>
    </row>
    <row r="87" spans="1:74" s="77" customFormat="1" ht="12">
      <c r="A87" s="138"/>
      <c r="B87" s="148"/>
      <c r="C87" s="75" t="s">
        <v>97</v>
      </c>
      <c r="D87" s="31">
        <v>-1464805</v>
      </c>
      <c r="E87" s="32">
        <v>-1308733</v>
      </c>
      <c r="F87" s="32">
        <v>-1164783</v>
      </c>
      <c r="G87" s="32">
        <v>-1045513</v>
      </c>
      <c r="H87" s="32">
        <v>-1029073</v>
      </c>
      <c r="I87" s="32">
        <v>-1056047</v>
      </c>
      <c r="J87" s="32">
        <v>-822501</v>
      </c>
      <c r="K87" s="32">
        <v>-827357</v>
      </c>
      <c r="L87" s="33">
        <v>-681321</v>
      </c>
      <c r="M87" s="32">
        <v>-642746</v>
      </c>
      <c r="N87" s="32">
        <v>-973177</v>
      </c>
      <c r="O87" s="32">
        <v>-655943</v>
      </c>
      <c r="P87" s="32">
        <v>-410463</v>
      </c>
      <c r="Q87" s="32">
        <v>-262614</v>
      </c>
      <c r="R87" s="31">
        <v>-132295</v>
      </c>
      <c r="S87" s="76">
        <v>-10772</v>
      </c>
      <c r="T87" s="33">
        <v>14081</v>
      </c>
      <c r="U87" s="33">
        <v>-34116</v>
      </c>
      <c r="V87" s="32">
        <v>-17200</v>
      </c>
      <c r="W87" s="33">
        <v>-674642</v>
      </c>
      <c r="X87" s="75"/>
      <c r="Z87" s="138"/>
      <c r="AA87" s="125"/>
      <c r="AB87" s="75" t="s">
        <v>97</v>
      </c>
      <c r="AC87" s="31">
        <v>-288778</v>
      </c>
      <c r="AD87" s="32">
        <v>-251809</v>
      </c>
      <c r="AE87" s="32">
        <v>-202114</v>
      </c>
      <c r="AF87" s="32">
        <v>-236175</v>
      </c>
      <c r="AG87" s="32"/>
      <c r="AH87" s="32">
        <v>-583710</v>
      </c>
      <c r="AI87" s="32">
        <v>-502379</v>
      </c>
      <c r="AJ87" s="32">
        <v>-655176</v>
      </c>
      <c r="AK87" s="33">
        <v>-548897</v>
      </c>
      <c r="AL87" s="32">
        <v>-367931</v>
      </c>
      <c r="AM87" s="32"/>
      <c r="AN87" s="32"/>
      <c r="AO87" s="32"/>
      <c r="AP87" s="32"/>
      <c r="AQ87" s="31"/>
      <c r="AR87" s="76"/>
      <c r="AS87" s="32"/>
      <c r="AT87" s="33"/>
      <c r="AU87" s="32"/>
      <c r="AV87" s="33"/>
      <c r="AW87" s="75"/>
      <c r="AY87" s="123"/>
      <c r="AZ87" s="125"/>
      <c r="BA87" s="75" t="s">
        <v>97</v>
      </c>
      <c r="BB87" s="31">
        <f aca="true" t="shared" si="101" ref="BB87:BV87">SUM(BB64,BB74)</f>
        <v>-2763</v>
      </c>
      <c r="BC87" s="32">
        <f t="shared" si="101"/>
        <v>-3975</v>
      </c>
      <c r="BD87" s="32">
        <f t="shared" si="101"/>
        <v>-13717</v>
      </c>
      <c r="BE87" s="32">
        <f t="shared" si="101"/>
        <v>-126147</v>
      </c>
      <c r="BF87" s="32">
        <f t="shared" si="101"/>
        <v>-3431</v>
      </c>
      <c r="BG87" s="32">
        <f t="shared" si="101"/>
        <v>-700930</v>
      </c>
      <c r="BH87" s="32">
        <f t="shared" si="101"/>
        <v>-527180</v>
      </c>
      <c r="BI87" s="32">
        <f t="shared" si="101"/>
        <v>-3189</v>
      </c>
      <c r="BJ87" s="33">
        <f t="shared" si="101"/>
        <v>-3489</v>
      </c>
      <c r="BK87" s="32">
        <f t="shared" si="101"/>
        <v>-28943</v>
      </c>
      <c r="BL87" s="32">
        <f t="shared" si="101"/>
        <v>0</v>
      </c>
      <c r="BM87" s="32">
        <f t="shared" si="101"/>
        <v>0</v>
      </c>
      <c r="BN87" s="32">
        <f t="shared" si="101"/>
        <v>0</v>
      </c>
      <c r="BO87" s="32">
        <f t="shared" si="101"/>
        <v>0</v>
      </c>
      <c r="BP87" s="31">
        <f t="shared" si="101"/>
        <v>0</v>
      </c>
      <c r="BQ87" s="76">
        <f t="shared" si="101"/>
        <v>0</v>
      </c>
      <c r="BR87" s="32">
        <f t="shared" si="101"/>
        <v>0</v>
      </c>
      <c r="BS87" s="32">
        <f t="shared" si="101"/>
        <v>0</v>
      </c>
      <c r="BT87" s="32">
        <f t="shared" si="101"/>
        <v>0</v>
      </c>
      <c r="BU87" s="32">
        <f t="shared" si="101"/>
        <v>0</v>
      </c>
      <c r="BV87" s="75">
        <f t="shared" si="101"/>
        <v>0</v>
      </c>
    </row>
    <row r="88" spans="1:74" ht="12">
      <c r="A88" s="138"/>
      <c r="B88" s="148"/>
      <c r="C88" s="20" t="s">
        <v>12</v>
      </c>
      <c r="D88" s="25">
        <v>23180912</v>
      </c>
      <c r="E88" s="22">
        <v>24757428</v>
      </c>
      <c r="F88" s="22">
        <v>24333752</v>
      </c>
      <c r="G88" s="22">
        <v>24442510</v>
      </c>
      <c r="H88" s="22">
        <v>25350490</v>
      </c>
      <c r="I88" s="22">
        <v>34834704</v>
      </c>
      <c r="J88" s="22">
        <v>31005746</v>
      </c>
      <c r="K88" s="22">
        <v>30936632</v>
      </c>
      <c r="L88" s="23">
        <v>27319272</v>
      </c>
      <c r="M88" s="22">
        <v>29057624</v>
      </c>
      <c r="N88" s="22">
        <v>33374988</v>
      </c>
      <c r="O88" s="22">
        <v>33490722</v>
      </c>
      <c r="P88" s="22">
        <v>31503295</v>
      </c>
      <c r="Q88" s="22">
        <v>32544140</v>
      </c>
      <c r="R88" s="25">
        <f aca="true" t="shared" si="102" ref="R88:X89">SUM(R84,R86)</f>
        <v>34615387</v>
      </c>
      <c r="S88" s="52">
        <f t="shared" si="102"/>
        <v>35634411</v>
      </c>
      <c r="T88" s="23">
        <f t="shared" si="102"/>
        <v>37045419</v>
      </c>
      <c r="U88" s="23">
        <f t="shared" si="102"/>
        <v>37000066</v>
      </c>
      <c r="V88" s="22">
        <f t="shared" si="102"/>
        <v>36008332</v>
      </c>
      <c r="W88" s="23">
        <f t="shared" si="102"/>
        <v>32816575</v>
      </c>
      <c r="X88" s="79">
        <f t="shared" si="102"/>
        <v>35147587</v>
      </c>
      <c r="Z88" s="138"/>
      <c r="AA88" s="125"/>
      <c r="AB88" s="20" t="s">
        <v>12</v>
      </c>
      <c r="AC88" s="25">
        <v>53766867</v>
      </c>
      <c r="AD88" s="22">
        <v>54415532</v>
      </c>
      <c r="AE88" s="22">
        <v>54316828</v>
      </c>
      <c r="AF88" s="22">
        <v>52443722</v>
      </c>
      <c r="AG88" s="22">
        <v>54153560</v>
      </c>
      <c r="AH88" s="22">
        <v>53136899</v>
      </c>
      <c r="AI88" s="22">
        <v>56632304</v>
      </c>
      <c r="AJ88" s="22">
        <v>57087525</v>
      </c>
      <c r="AK88" s="23">
        <v>55577974</v>
      </c>
      <c r="AL88" s="22">
        <v>57177690</v>
      </c>
      <c r="AM88" s="22">
        <v>53751938</v>
      </c>
      <c r="AN88" s="22">
        <v>55638941</v>
      </c>
      <c r="AO88" s="22">
        <v>50742084</v>
      </c>
      <c r="AP88" s="22">
        <f aca="true" t="shared" si="103" ref="AP88:AW89">SUM(AP84,AP86)</f>
        <v>57391751</v>
      </c>
      <c r="AQ88" s="25">
        <f t="shared" si="103"/>
        <v>56019865</v>
      </c>
      <c r="AR88" s="52">
        <f t="shared" si="103"/>
        <v>57179612</v>
      </c>
      <c r="AS88" s="22">
        <f t="shared" si="103"/>
        <v>57588942</v>
      </c>
      <c r="AT88" s="23">
        <f t="shared" si="103"/>
        <v>60380181</v>
      </c>
      <c r="AU88" s="22">
        <f t="shared" si="103"/>
        <v>62341649</v>
      </c>
      <c r="AV88" s="23">
        <f t="shared" si="103"/>
        <v>57025655</v>
      </c>
      <c r="AW88" s="79">
        <f t="shared" si="103"/>
        <v>58685172</v>
      </c>
      <c r="AY88" s="123"/>
      <c r="AZ88" s="125"/>
      <c r="BA88" s="16" t="s">
        <v>108</v>
      </c>
      <c r="BB88" s="24">
        <f aca="true" t="shared" si="104" ref="BB88:BV88">SUM(BB65,BB71,BB75,BB81,BB84)</f>
        <v>238734381</v>
      </c>
      <c r="BC88" s="18">
        <f t="shared" si="104"/>
        <v>247430852</v>
      </c>
      <c r="BD88" s="18">
        <f t="shared" si="104"/>
        <v>248428161</v>
      </c>
      <c r="BE88" s="18">
        <f t="shared" si="104"/>
        <v>246855309</v>
      </c>
      <c r="BF88" s="18">
        <f t="shared" si="104"/>
        <v>263892410</v>
      </c>
      <c r="BG88" s="18">
        <f>SUM(BG65,BG71,BG75,BG81,BG84)</f>
        <v>259913354</v>
      </c>
      <c r="BH88" s="18">
        <f t="shared" si="104"/>
        <v>257424957</v>
      </c>
      <c r="BI88" s="18">
        <f t="shared" si="104"/>
        <v>254663274</v>
      </c>
      <c r="BJ88" s="19">
        <f t="shared" si="104"/>
        <v>222445690</v>
      </c>
      <c r="BK88" s="18">
        <f t="shared" si="104"/>
        <v>212024395</v>
      </c>
      <c r="BL88" s="18">
        <f>SUM(BL65,BL71,BL75,BL81,BL84)</f>
        <v>217420543</v>
      </c>
      <c r="BM88" s="18">
        <f t="shared" si="104"/>
        <v>210148118</v>
      </c>
      <c r="BN88" s="18">
        <f t="shared" si="104"/>
        <v>202919408</v>
      </c>
      <c r="BO88" s="18">
        <f t="shared" si="104"/>
        <v>200709403</v>
      </c>
      <c r="BP88" s="24">
        <f t="shared" si="104"/>
        <v>217272220</v>
      </c>
      <c r="BQ88" s="1">
        <f t="shared" si="104"/>
        <v>204007060</v>
      </c>
      <c r="BR88" s="18">
        <f t="shared" si="104"/>
        <v>201909309</v>
      </c>
      <c r="BS88" s="18">
        <f t="shared" si="104"/>
        <v>194259501</v>
      </c>
      <c r="BT88" s="18">
        <f t="shared" si="104"/>
        <v>192200743</v>
      </c>
      <c r="BU88" s="18">
        <f t="shared" si="104"/>
        <v>162676962</v>
      </c>
      <c r="BV88" s="78">
        <f t="shared" si="104"/>
        <v>160738881</v>
      </c>
    </row>
    <row r="89" spans="1:74" s="77" customFormat="1" ht="12">
      <c r="A89" s="138"/>
      <c r="B89" s="148"/>
      <c r="C89" s="75" t="s">
        <v>97</v>
      </c>
      <c r="D89" s="31">
        <v>-1837628</v>
      </c>
      <c r="E89" s="32">
        <v>-1619223</v>
      </c>
      <c r="F89" s="32">
        <v>-1465886</v>
      </c>
      <c r="G89" s="32">
        <v>-1623945</v>
      </c>
      <c r="H89" s="32">
        <v>-1558459</v>
      </c>
      <c r="I89" s="32">
        <v>-1873625</v>
      </c>
      <c r="J89" s="32">
        <v>-1577309</v>
      </c>
      <c r="K89" s="32">
        <v>-1578227</v>
      </c>
      <c r="L89" s="33">
        <v>-1403987</v>
      </c>
      <c r="M89" s="32">
        <v>-1217390</v>
      </c>
      <c r="N89" s="32">
        <v>-1945365</v>
      </c>
      <c r="O89" s="32">
        <v>-1311886</v>
      </c>
      <c r="P89" s="32">
        <v>-822084</v>
      </c>
      <c r="Q89" s="32">
        <v>-525228</v>
      </c>
      <c r="R89" s="31">
        <f t="shared" si="102"/>
        <v>-264590</v>
      </c>
      <c r="S89" s="76">
        <f t="shared" si="102"/>
        <v>-21544</v>
      </c>
      <c r="T89" s="33">
        <f t="shared" si="102"/>
        <v>28162</v>
      </c>
      <c r="U89" s="33">
        <f t="shared" si="102"/>
        <v>-68232</v>
      </c>
      <c r="V89" s="32">
        <f t="shared" si="102"/>
        <v>-17200</v>
      </c>
      <c r="W89" s="33">
        <f t="shared" si="102"/>
        <v>-1349284</v>
      </c>
      <c r="X89" s="75">
        <f t="shared" si="102"/>
        <v>-1717</v>
      </c>
      <c r="Z89" s="138"/>
      <c r="AA89" s="125"/>
      <c r="AB89" s="75" t="s">
        <v>97</v>
      </c>
      <c r="AC89" s="31">
        <v>-319098</v>
      </c>
      <c r="AD89" s="32">
        <v>-265201</v>
      </c>
      <c r="AE89" s="32">
        <v>-206136</v>
      </c>
      <c r="AF89" s="32">
        <v>-236175</v>
      </c>
      <c r="AG89" s="32">
        <v>0</v>
      </c>
      <c r="AH89" s="32">
        <v>-931680</v>
      </c>
      <c r="AI89" s="32">
        <v>-914408</v>
      </c>
      <c r="AJ89" s="32">
        <v>-956142</v>
      </c>
      <c r="AK89" s="33">
        <v>-866388</v>
      </c>
      <c r="AL89" s="32">
        <v>-686477</v>
      </c>
      <c r="AM89" s="18">
        <v>0</v>
      </c>
      <c r="AN89" s="18">
        <v>0</v>
      </c>
      <c r="AO89" s="18">
        <v>0</v>
      </c>
      <c r="AP89" s="32">
        <v>0</v>
      </c>
      <c r="AQ89" s="24">
        <f t="shared" si="103"/>
        <v>0</v>
      </c>
      <c r="AR89" s="76">
        <f t="shared" si="103"/>
        <v>0</v>
      </c>
      <c r="AS89" s="32">
        <f t="shared" si="103"/>
        <v>0</v>
      </c>
      <c r="AT89" s="33">
        <f t="shared" si="103"/>
        <v>0</v>
      </c>
      <c r="AU89" s="32">
        <f t="shared" si="103"/>
        <v>0</v>
      </c>
      <c r="AV89" s="33">
        <f t="shared" si="103"/>
        <v>0</v>
      </c>
      <c r="AW89" s="75">
        <f t="shared" si="103"/>
        <v>0</v>
      </c>
      <c r="AY89" s="123"/>
      <c r="AZ89" s="125"/>
      <c r="BA89" s="75" t="s">
        <v>97</v>
      </c>
      <c r="BB89" s="31">
        <f aca="true" t="shared" si="105" ref="BB89:BV89">SUM(BB66,BB76)</f>
        <v>-128260</v>
      </c>
      <c r="BC89" s="32">
        <f t="shared" si="105"/>
        <v>-95594</v>
      </c>
      <c r="BD89" s="32">
        <f t="shared" si="105"/>
        <v>-162102</v>
      </c>
      <c r="BE89" s="32">
        <f t="shared" si="105"/>
        <v>-91921</v>
      </c>
      <c r="BF89" s="32">
        <f t="shared" si="105"/>
        <v>-83922</v>
      </c>
      <c r="BG89" s="32">
        <f t="shared" si="105"/>
        <v>-80776</v>
      </c>
      <c r="BH89" s="32">
        <f t="shared" si="105"/>
        <v>-93527</v>
      </c>
      <c r="BI89" s="32">
        <f t="shared" si="105"/>
        <v>-53012</v>
      </c>
      <c r="BJ89" s="33">
        <f t="shared" si="105"/>
        <v>-25523</v>
      </c>
      <c r="BK89" s="32">
        <f t="shared" si="105"/>
        <v>-46193</v>
      </c>
      <c r="BL89" s="32">
        <f t="shared" si="105"/>
        <v>0</v>
      </c>
      <c r="BM89" s="32">
        <f t="shared" si="105"/>
        <v>0</v>
      </c>
      <c r="BN89" s="32">
        <f t="shared" si="105"/>
        <v>0</v>
      </c>
      <c r="BO89" s="32">
        <f t="shared" si="105"/>
        <v>0</v>
      </c>
      <c r="BP89" s="31">
        <f t="shared" si="105"/>
        <v>0</v>
      </c>
      <c r="BQ89" s="76">
        <f t="shared" si="105"/>
        <v>0</v>
      </c>
      <c r="BR89" s="32">
        <f t="shared" si="105"/>
        <v>0</v>
      </c>
      <c r="BS89" s="32">
        <f t="shared" si="105"/>
        <v>0</v>
      </c>
      <c r="BT89" s="32">
        <f t="shared" si="105"/>
        <v>0</v>
      </c>
      <c r="BU89" s="32">
        <f t="shared" si="105"/>
        <v>0</v>
      </c>
      <c r="BV89" s="75">
        <f t="shared" si="105"/>
        <v>0</v>
      </c>
    </row>
    <row r="90" spans="1:74" ht="12" customHeight="1">
      <c r="A90" s="138"/>
      <c r="B90" s="148"/>
      <c r="C90" s="26"/>
      <c r="D90" s="30">
        <f aca="true" t="shared" si="106" ref="D90:X90">D88/$D88*100</f>
        <v>100</v>
      </c>
      <c r="E90" s="30">
        <f t="shared" si="106"/>
        <v>106.80092310431964</v>
      </c>
      <c r="F90" s="30">
        <f t="shared" si="106"/>
        <v>104.97322969864172</v>
      </c>
      <c r="G90" s="30">
        <f t="shared" si="106"/>
        <v>105.44240019547118</v>
      </c>
      <c r="H90" s="30">
        <f t="shared" si="106"/>
        <v>109.35932977960488</v>
      </c>
      <c r="I90" s="30">
        <f t="shared" si="106"/>
        <v>150.27322479805798</v>
      </c>
      <c r="J90" s="30">
        <f t="shared" si="106"/>
        <v>133.75550539167742</v>
      </c>
      <c r="K90" s="30">
        <f t="shared" si="106"/>
        <v>133.45735491338735</v>
      </c>
      <c r="L90" s="30">
        <f t="shared" si="106"/>
        <v>117.85244687525666</v>
      </c>
      <c r="M90" s="30">
        <f t="shared" si="106"/>
        <v>125.35151334856887</v>
      </c>
      <c r="N90" s="30">
        <f t="shared" si="106"/>
        <v>143.97616452709022</v>
      </c>
      <c r="O90" s="30">
        <f t="shared" si="106"/>
        <v>144.47542874930892</v>
      </c>
      <c r="P90" s="30">
        <f t="shared" si="106"/>
        <v>135.90187909776802</v>
      </c>
      <c r="Q90" s="30">
        <f t="shared" si="106"/>
        <v>140.39197422431008</v>
      </c>
      <c r="R90" s="80">
        <f t="shared" si="106"/>
        <v>149.32711448108685</v>
      </c>
      <c r="S90" s="53">
        <f t="shared" si="106"/>
        <v>153.723076124011</v>
      </c>
      <c r="T90" s="59">
        <f t="shared" si="106"/>
        <v>159.81001524012515</v>
      </c>
      <c r="U90" s="59">
        <f t="shared" si="106"/>
        <v>159.61436720004804</v>
      </c>
      <c r="V90" s="30">
        <f t="shared" si="106"/>
        <v>155.33613172769043</v>
      </c>
      <c r="W90" s="59">
        <f t="shared" si="106"/>
        <v>141.56722996920914</v>
      </c>
      <c r="X90" s="81">
        <f t="shared" si="106"/>
        <v>151.62296893236987</v>
      </c>
      <c r="Z90" s="138"/>
      <c r="AA90" s="136"/>
      <c r="AB90" s="26"/>
      <c r="AC90" s="30">
        <f aca="true" t="shared" si="107" ref="AC90:AW90">AC88/$AC88*100</f>
        <v>100</v>
      </c>
      <c r="AD90" s="30">
        <f t="shared" si="107"/>
        <v>101.20644001816213</v>
      </c>
      <c r="AE90" s="30">
        <f t="shared" si="107"/>
        <v>101.02286227687398</v>
      </c>
      <c r="AF90" s="30">
        <f>AF88/$AC88*100</f>
        <v>97.53910712335163</v>
      </c>
      <c r="AG90" s="30">
        <f t="shared" si="107"/>
        <v>100.71920314791636</v>
      </c>
      <c r="AH90" s="30">
        <f t="shared" si="107"/>
        <v>98.82833418581001</v>
      </c>
      <c r="AI90" s="30">
        <f t="shared" si="107"/>
        <v>105.32937319929762</v>
      </c>
      <c r="AJ90" s="30">
        <f t="shared" si="107"/>
        <v>106.17603030505758</v>
      </c>
      <c r="AK90" s="30">
        <f t="shared" si="107"/>
        <v>103.36844436184091</v>
      </c>
      <c r="AL90" s="30">
        <f t="shared" si="107"/>
        <v>106.34372651841515</v>
      </c>
      <c r="AM90" s="30">
        <f t="shared" si="107"/>
        <v>99.97223382943254</v>
      </c>
      <c r="AN90" s="30">
        <f t="shared" si="107"/>
        <v>103.48183575583825</v>
      </c>
      <c r="AO90" s="30">
        <f t="shared" si="107"/>
        <v>94.37426212689685</v>
      </c>
      <c r="AP90" s="30">
        <f t="shared" si="107"/>
        <v>106.74185460722494</v>
      </c>
      <c r="AQ90" s="80">
        <f t="shared" si="107"/>
        <v>104.19030924751482</v>
      </c>
      <c r="AR90" s="53">
        <f t="shared" si="107"/>
        <v>106.3473012106136</v>
      </c>
      <c r="AS90" s="30">
        <f t="shared" si="107"/>
        <v>107.10860649552075</v>
      </c>
      <c r="AT90" s="59">
        <f t="shared" si="107"/>
        <v>112.2999802090012</v>
      </c>
      <c r="AU90" s="30">
        <f t="shared" si="107"/>
        <v>115.9480782095784</v>
      </c>
      <c r="AV90" s="59">
        <f t="shared" si="107"/>
        <v>106.06095943808667</v>
      </c>
      <c r="AW90" s="81">
        <f t="shared" si="107"/>
        <v>109.14746436685627</v>
      </c>
      <c r="AY90" s="123"/>
      <c r="AZ90" s="125"/>
      <c r="BA90" s="20" t="s">
        <v>12</v>
      </c>
      <c r="BB90" s="25">
        <f aca="true" t="shared" si="108" ref="BB90:BV91">SUM(BB86,BB88)</f>
        <v>462305496</v>
      </c>
      <c r="BC90" s="22">
        <f t="shared" si="108"/>
        <v>473949887</v>
      </c>
      <c r="BD90" s="22">
        <f t="shared" si="108"/>
        <v>472629895</v>
      </c>
      <c r="BE90" s="22">
        <f t="shared" si="108"/>
        <v>472495016</v>
      </c>
      <c r="BF90" s="22">
        <f t="shared" si="108"/>
        <v>509263428</v>
      </c>
      <c r="BG90" s="22">
        <f t="shared" si="108"/>
        <v>498861893</v>
      </c>
      <c r="BH90" s="22">
        <f t="shared" si="108"/>
        <v>495649539</v>
      </c>
      <c r="BI90" s="22">
        <f t="shared" si="108"/>
        <v>479536461</v>
      </c>
      <c r="BJ90" s="23">
        <f t="shared" si="108"/>
        <v>424597142</v>
      </c>
      <c r="BK90" s="22">
        <f t="shared" si="108"/>
        <v>400305103</v>
      </c>
      <c r="BL90" s="22">
        <f t="shared" si="108"/>
        <v>425760944</v>
      </c>
      <c r="BM90" s="22">
        <f t="shared" si="108"/>
        <v>419205949</v>
      </c>
      <c r="BN90" s="22">
        <f t="shared" si="108"/>
        <v>405988134</v>
      </c>
      <c r="BO90" s="22">
        <f t="shared" si="108"/>
        <v>379675489</v>
      </c>
      <c r="BP90" s="25">
        <f t="shared" si="108"/>
        <v>407742591</v>
      </c>
      <c r="BQ90" s="52">
        <f t="shared" si="108"/>
        <v>385559855</v>
      </c>
      <c r="BR90" s="22">
        <f t="shared" si="108"/>
        <v>375330994</v>
      </c>
      <c r="BS90" s="22">
        <f t="shared" si="108"/>
        <v>362457547</v>
      </c>
      <c r="BT90" s="22">
        <f t="shared" si="108"/>
        <v>356278013</v>
      </c>
      <c r="BU90" s="22">
        <f t="shared" si="108"/>
        <v>303175520</v>
      </c>
      <c r="BV90" s="79">
        <f t="shared" si="108"/>
        <v>295348465</v>
      </c>
    </row>
    <row r="91" spans="1:74" s="45" customFormat="1" ht="12">
      <c r="A91" s="138"/>
      <c r="B91" s="126" t="s">
        <v>99</v>
      </c>
      <c r="C91" s="20" t="s">
        <v>95</v>
      </c>
      <c r="D91" s="25">
        <v>6670</v>
      </c>
      <c r="E91" s="22">
        <v>4160</v>
      </c>
      <c r="F91" s="22">
        <v>2920</v>
      </c>
      <c r="G91" s="22">
        <v>530</v>
      </c>
      <c r="H91" s="22"/>
      <c r="I91" s="22"/>
      <c r="J91" s="22"/>
      <c r="K91" s="22"/>
      <c r="L91" s="23"/>
      <c r="M91" s="22"/>
      <c r="N91" s="22"/>
      <c r="O91" s="22"/>
      <c r="P91" s="22"/>
      <c r="Q91" s="22"/>
      <c r="R91" s="25"/>
      <c r="S91" s="52"/>
      <c r="T91" s="23"/>
      <c r="U91" s="23"/>
      <c r="V91" s="22"/>
      <c r="W91" s="23"/>
      <c r="X91" s="79"/>
      <c r="Z91" s="138"/>
      <c r="AA91" s="126" t="s">
        <v>99</v>
      </c>
      <c r="AB91" s="20" t="s">
        <v>95</v>
      </c>
      <c r="AC91" s="25"/>
      <c r="AD91" s="22"/>
      <c r="AE91" s="22"/>
      <c r="AF91" s="22"/>
      <c r="AG91" s="22"/>
      <c r="AH91" s="22"/>
      <c r="AI91" s="22"/>
      <c r="AJ91" s="22"/>
      <c r="AK91" s="23"/>
      <c r="AL91" s="22"/>
      <c r="AM91" s="22"/>
      <c r="AN91" s="22"/>
      <c r="AO91" s="22"/>
      <c r="AP91" s="22"/>
      <c r="AQ91" s="25"/>
      <c r="AR91" s="52"/>
      <c r="AS91" s="22"/>
      <c r="AT91" s="23"/>
      <c r="AU91" s="22"/>
      <c r="AV91" s="23"/>
      <c r="AW91" s="79"/>
      <c r="AY91" s="123"/>
      <c r="AZ91" s="125"/>
      <c r="BA91" s="75" t="s">
        <v>97</v>
      </c>
      <c r="BB91" s="31">
        <f t="shared" si="108"/>
        <v>-131023</v>
      </c>
      <c r="BC91" s="32">
        <f t="shared" si="108"/>
        <v>-99569</v>
      </c>
      <c r="BD91" s="32">
        <f t="shared" si="108"/>
        <v>-175819</v>
      </c>
      <c r="BE91" s="32">
        <f t="shared" si="108"/>
        <v>-218068</v>
      </c>
      <c r="BF91" s="32">
        <f t="shared" si="108"/>
        <v>-87353</v>
      </c>
      <c r="BG91" s="32">
        <f t="shared" si="108"/>
        <v>-781706</v>
      </c>
      <c r="BH91" s="32">
        <f t="shared" si="108"/>
        <v>-620707</v>
      </c>
      <c r="BI91" s="32">
        <f t="shared" si="108"/>
        <v>-56201</v>
      </c>
      <c r="BJ91" s="33">
        <f t="shared" si="108"/>
        <v>-29012</v>
      </c>
      <c r="BK91" s="32">
        <f t="shared" si="108"/>
        <v>-75136</v>
      </c>
      <c r="BL91" s="32">
        <f t="shared" si="108"/>
        <v>0</v>
      </c>
      <c r="BM91" s="32">
        <f t="shared" si="108"/>
        <v>0</v>
      </c>
      <c r="BN91" s="32">
        <f t="shared" si="108"/>
        <v>0</v>
      </c>
      <c r="BO91" s="32">
        <f t="shared" si="108"/>
        <v>0</v>
      </c>
      <c r="BP91" s="31">
        <f t="shared" si="108"/>
        <v>0</v>
      </c>
      <c r="BQ91" s="76">
        <f t="shared" si="108"/>
        <v>0</v>
      </c>
      <c r="BR91" s="32">
        <f t="shared" si="108"/>
        <v>0</v>
      </c>
      <c r="BS91" s="32">
        <f t="shared" si="108"/>
        <v>0</v>
      </c>
      <c r="BT91" s="32">
        <f t="shared" si="108"/>
        <v>0</v>
      </c>
      <c r="BU91" s="32">
        <f t="shared" si="108"/>
        <v>0</v>
      </c>
      <c r="BV91" s="75">
        <f t="shared" si="108"/>
        <v>0</v>
      </c>
    </row>
    <row r="92" spans="1:74" s="45" customFormat="1" ht="12.75" thickBot="1">
      <c r="A92" s="138"/>
      <c r="B92" s="125"/>
      <c r="C92" s="16" t="s">
        <v>98</v>
      </c>
      <c r="D92" s="24">
        <v>6490</v>
      </c>
      <c r="E92" s="18">
        <v>4240</v>
      </c>
      <c r="F92" s="18">
        <v>2450</v>
      </c>
      <c r="G92" s="18">
        <v>710</v>
      </c>
      <c r="H92" s="18"/>
      <c r="I92" s="18"/>
      <c r="J92" s="18"/>
      <c r="K92" s="18"/>
      <c r="L92" s="19"/>
      <c r="M92" s="18"/>
      <c r="N92" s="18"/>
      <c r="O92" s="18"/>
      <c r="P92" s="18"/>
      <c r="Q92" s="18"/>
      <c r="R92" s="24"/>
      <c r="S92" s="1"/>
      <c r="T92" s="19"/>
      <c r="U92" s="19"/>
      <c r="V92" s="18"/>
      <c r="W92" s="19"/>
      <c r="X92" s="78"/>
      <c r="Z92" s="138"/>
      <c r="AA92" s="125"/>
      <c r="AB92" s="16" t="s">
        <v>98</v>
      </c>
      <c r="AC92" s="24"/>
      <c r="AD92" s="18"/>
      <c r="AE92" s="18"/>
      <c r="AF92" s="18"/>
      <c r="AG92" s="18"/>
      <c r="AH92" s="18"/>
      <c r="AI92" s="18"/>
      <c r="AJ92" s="18"/>
      <c r="AK92" s="19"/>
      <c r="AL92" s="18"/>
      <c r="AM92" s="18"/>
      <c r="AN92" s="18"/>
      <c r="AO92" s="18"/>
      <c r="AP92" s="18"/>
      <c r="AQ92" s="24"/>
      <c r="AR92" s="1"/>
      <c r="AS92" s="18"/>
      <c r="AT92" s="19"/>
      <c r="AU92" s="18"/>
      <c r="AV92" s="19"/>
      <c r="AW92" s="78"/>
      <c r="AY92" s="124"/>
      <c r="AZ92" s="127"/>
      <c r="BA92" s="35"/>
      <c r="BB92" s="39">
        <f aca="true" t="shared" si="109" ref="BB92:BV92">BB90/$BB90*100</f>
        <v>100</v>
      </c>
      <c r="BC92" s="39">
        <f t="shared" si="109"/>
        <v>102.51876542692023</v>
      </c>
      <c r="BD92" s="39">
        <f>BD90/$BB90*100</f>
        <v>102.23324167446195</v>
      </c>
      <c r="BE92" s="39">
        <f t="shared" si="109"/>
        <v>102.20406637778756</v>
      </c>
      <c r="BF92" s="39">
        <f t="shared" si="109"/>
        <v>110.15733803865486</v>
      </c>
      <c r="BG92" s="39">
        <f t="shared" si="109"/>
        <v>107.90741129324579</v>
      </c>
      <c r="BH92" s="39">
        <f t="shared" si="109"/>
        <v>107.2125560454077</v>
      </c>
      <c r="BI92" s="39">
        <f t="shared" si="109"/>
        <v>103.7271815172191</v>
      </c>
      <c r="BJ92" s="39">
        <f t="shared" si="109"/>
        <v>91.84341213196393</v>
      </c>
      <c r="BK92" s="39">
        <f t="shared" si="109"/>
        <v>86.58886958159805</v>
      </c>
      <c r="BL92" s="39">
        <f t="shared" si="109"/>
        <v>92.09515086534901</v>
      </c>
      <c r="BM92" s="39">
        <f t="shared" si="109"/>
        <v>90.67725835558745</v>
      </c>
      <c r="BN92" s="39">
        <f t="shared" si="109"/>
        <v>87.81815001394662</v>
      </c>
      <c r="BO92" s="39">
        <f t="shared" si="109"/>
        <v>82.12653586969255</v>
      </c>
      <c r="BP92" s="43">
        <f t="shared" si="109"/>
        <v>88.1976516671132</v>
      </c>
      <c r="BQ92" s="56">
        <f t="shared" si="109"/>
        <v>83.3993665089372</v>
      </c>
      <c r="BR92" s="39">
        <f t="shared" si="109"/>
        <v>81.18679039022282</v>
      </c>
      <c r="BS92" s="39">
        <f t="shared" si="109"/>
        <v>78.40217132093103</v>
      </c>
      <c r="BT92" s="39">
        <f t="shared" si="109"/>
        <v>77.06549372279147</v>
      </c>
      <c r="BU92" s="39">
        <f t="shared" si="109"/>
        <v>65.57904299714403</v>
      </c>
      <c r="BV92" s="87">
        <f t="shared" si="109"/>
        <v>63.885994770869004</v>
      </c>
    </row>
    <row r="93" spans="1:74" ht="12">
      <c r="A93" s="138"/>
      <c r="B93" s="125"/>
      <c r="C93" s="26" t="s">
        <v>12</v>
      </c>
      <c r="D93" s="82">
        <v>13160</v>
      </c>
      <c r="E93" s="83">
        <v>8400</v>
      </c>
      <c r="F93" s="83">
        <v>5370</v>
      </c>
      <c r="G93" s="83">
        <v>1240</v>
      </c>
      <c r="H93" s="83"/>
      <c r="I93" s="83"/>
      <c r="J93" s="83"/>
      <c r="K93" s="83"/>
      <c r="L93" s="84"/>
      <c r="M93" s="83"/>
      <c r="N93" s="83"/>
      <c r="O93" s="83"/>
      <c r="P93" s="83"/>
      <c r="Q93" s="83"/>
      <c r="R93" s="82">
        <f>SUM(R91:R92)</f>
        <v>0</v>
      </c>
      <c r="S93" s="85">
        <f>SUM(S91:S92)</f>
        <v>0</v>
      </c>
      <c r="T93" s="84"/>
      <c r="U93" s="84"/>
      <c r="V93" s="83"/>
      <c r="W93" s="84"/>
      <c r="X93" s="86"/>
      <c r="Z93" s="138"/>
      <c r="AA93" s="125"/>
      <c r="AB93" s="26" t="s">
        <v>12</v>
      </c>
      <c r="AC93" s="82">
        <v>0</v>
      </c>
      <c r="AD93" s="83">
        <v>0</v>
      </c>
      <c r="AE93" s="83">
        <v>0</v>
      </c>
      <c r="AF93" s="83">
        <v>0</v>
      </c>
      <c r="AG93" s="83">
        <v>0</v>
      </c>
      <c r="AH93" s="83">
        <v>0</v>
      </c>
      <c r="AI93" s="83">
        <v>0</v>
      </c>
      <c r="AJ93" s="83">
        <v>0</v>
      </c>
      <c r="AK93" s="84">
        <v>0</v>
      </c>
      <c r="AL93" s="83">
        <v>0</v>
      </c>
      <c r="AM93" s="83"/>
      <c r="AN93" s="83"/>
      <c r="AO93" s="83"/>
      <c r="AP93" s="83"/>
      <c r="AQ93" s="82">
        <f>SUM(AQ91:AQ92)</f>
        <v>0</v>
      </c>
      <c r="AR93" s="85">
        <f>SUM(AR91:AR92)</f>
        <v>0</v>
      </c>
      <c r="AS93" s="83"/>
      <c r="AT93" s="84"/>
      <c r="AU93" s="83"/>
      <c r="AV93" s="84"/>
      <c r="AW93" s="86"/>
      <c r="AY93" s="137" t="s">
        <v>41</v>
      </c>
      <c r="AZ93" s="135" t="s">
        <v>109</v>
      </c>
      <c r="BA93" s="12" t="s">
        <v>95</v>
      </c>
      <c r="BB93" s="40">
        <v>171037318</v>
      </c>
      <c r="BC93" s="14">
        <v>177458136</v>
      </c>
      <c r="BD93" s="14">
        <v>191256734</v>
      </c>
      <c r="BE93" s="14">
        <v>189442377</v>
      </c>
      <c r="BF93" s="14">
        <v>191052906</v>
      </c>
      <c r="BG93" s="14">
        <v>187641434</v>
      </c>
      <c r="BH93" s="14">
        <v>187618321</v>
      </c>
      <c r="BI93" s="14">
        <v>207711566</v>
      </c>
      <c r="BJ93" s="15">
        <v>204797447</v>
      </c>
      <c r="BK93" s="14">
        <v>200662271</v>
      </c>
      <c r="BL93" s="14">
        <v>203045572</v>
      </c>
      <c r="BM93" s="14">
        <v>200061145</v>
      </c>
      <c r="BN93" s="14">
        <v>223320605</v>
      </c>
      <c r="BO93" s="14">
        <v>229429314</v>
      </c>
      <c r="BP93" s="13">
        <v>249071676</v>
      </c>
      <c r="BQ93" s="55">
        <v>260405622</v>
      </c>
      <c r="BR93" s="14">
        <f aca="true" t="shared" si="110" ref="BR93:BV96">+BR3+BR33+BR63</f>
        <v>284570684</v>
      </c>
      <c r="BS93" s="14">
        <f t="shared" si="110"/>
        <v>303595545</v>
      </c>
      <c r="BT93" s="14">
        <f t="shared" si="110"/>
        <v>309553632</v>
      </c>
      <c r="BU93" s="14">
        <f t="shared" si="110"/>
        <v>245034627</v>
      </c>
      <c r="BV93" s="74">
        <f t="shared" si="110"/>
        <v>282112980</v>
      </c>
    </row>
    <row r="94" spans="1:74" ht="12" customHeight="1">
      <c r="A94" s="138"/>
      <c r="B94" s="148" t="s">
        <v>104</v>
      </c>
      <c r="C94" s="16" t="s">
        <v>103</v>
      </c>
      <c r="D94" s="24">
        <v>9950852</v>
      </c>
      <c r="E94" s="18">
        <v>9813258</v>
      </c>
      <c r="F94" s="18">
        <v>9034550</v>
      </c>
      <c r="G94" s="18">
        <v>8969145</v>
      </c>
      <c r="H94" s="18">
        <v>8607171</v>
      </c>
      <c r="I94" s="18">
        <v>9887505</v>
      </c>
      <c r="J94" s="18">
        <v>9013264</v>
      </c>
      <c r="K94" s="18">
        <v>8219071</v>
      </c>
      <c r="L94" s="19">
        <v>6562568</v>
      </c>
      <c r="M94" s="18">
        <v>6116685</v>
      </c>
      <c r="N94" s="18">
        <v>8113485</v>
      </c>
      <c r="O94" s="18">
        <v>6863781</v>
      </c>
      <c r="P94" s="18">
        <v>6641421</v>
      </c>
      <c r="Q94" s="18">
        <v>6182232</v>
      </c>
      <c r="R94" s="24">
        <v>6367673</v>
      </c>
      <c r="S94" s="1">
        <v>6345450</v>
      </c>
      <c r="T94" s="19">
        <v>6531745</v>
      </c>
      <c r="U94" s="19">
        <v>6790910</v>
      </c>
      <c r="V94" s="18">
        <v>6266963</v>
      </c>
      <c r="W94" s="19">
        <v>4913783</v>
      </c>
      <c r="X94" s="78">
        <v>5171504</v>
      </c>
      <c r="Z94" s="138"/>
      <c r="AA94" s="126" t="s">
        <v>104</v>
      </c>
      <c r="AB94" s="16" t="s">
        <v>103</v>
      </c>
      <c r="AC94" s="24">
        <v>27503534</v>
      </c>
      <c r="AD94" s="18">
        <v>27211753</v>
      </c>
      <c r="AE94" s="18">
        <v>26685410</v>
      </c>
      <c r="AF94" s="18">
        <v>26398733</v>
      </c>
      <c r="AG94" s="18">
        <v>26140439</v>
      </c>
      <c r="AH94" s="18">
        <v>25425733</v>
      </c>
      <c r="AI94" s="18">
        <v>26826992</v>
      </c>
      <c r="AJ94" s="18">
        <v>26226752</v>
      </c>
      <c r="AK94" s="19">
        <v>24934898</v>
      </c>
      <c r="AL94" s="18">
        <v>23492154</v>
      </c>
      <c r="AM94" s="18">
        <v>21469765</v>
      </c>
      <c r="AN94" s="18">
        <v>21288222</v>
      </c>
      <c r="AO94" s="18">
        <v>21859564</v>
      </c>
      <c r="AP94" s="18">
        <v>22478988</v>
      </c>
      <c r="AQ94" s="24">
        <v>21495277</v>
      </c>
      <c r="AR94" s="1">
        <v>21159713</v>
      </c>
      <c r="AS94" s="18">
        <v>20469362</v>
      </c>
      <c r="AT94" s="19">
        <v>20023126</v>
      </c>
      <c r="AU94" s="18">
        <v>18988924</v>
      </c>
      <c r="AV94" s="19">
        <v>17147535</v>
      </c>
      <c r="AW94" s="78">
        <v>17041870</v>
      </c>
      <c r="AY94" s="123"/>
      <c r="AZ94" s="125"/>
      <c r="BA94" s="75" t="s">
        <v>97</v>
      </c>
      <c r="BB94" s="31">
        <v>-632769</v>
      </c>
      <c r="BC94" s="32">
        <v>-576632</v>
      </c>
      <c r="BD94" s="32">
        <v>-592271</v>
      </c>
      <c r="BE94" s="32">
        <v>-733994</v>
      </c>
      <c r="BF94" s="32">
        <v>-661781</v>
      </c>
      <c r="BG94" s="32">
        <v>-1369508</v>
      </c>
      <c r="BH94" s="32">
        <v>-1423591</v>
      </c>
      <c r="BI94" s="32">
        <v>-1280018</v>
      </c>
      <c r="BJ94" s="33">
        <v>-1199316</v>
      </c>
      <c r="BK94" s="32">
        <v>-1076202</v>
      </c>
      <c r="BL94" s="32">
        <v>-1014107</v>
      </c>
      <c r="BM94" s="32">
        <v>-757409</v>
      </c>
      <c r="BN94" s="32">
        <v>-2368097</v>
      </c>
      <c r="BO94" s="32">
        <v>-2428253</v>
      </c>
      <c r="BP94" s="31">
        <v>-2503491</v>
      </c>
      <c r="BQ94" s="76">
        <v>-2965216</v>
      </c>
      <c r="BR94" s="32">
        <f t="shared" si="110"/>
        <v>-3958732</v>
      </c>
      <c r="BS94" s="32">
        <f t="shared" si="110"/>
        <v>-5418846</v>
      </c>
      <c r="BT94" s="32">
        <f t="shared" si="110"/>
        <v>-3927172</v>
      </c>
      <c r="BU94" s="32">
        <f t="shared" si="110"/>
        <v>-5035958</v>
      </c>
      <c r="BV94" s="75">
        <f t="shared" si="110"/>
        <v>-5004746</v>
      </c>
    </row>
    <row r="95" spans="1:74" s="77" customFormat="1" ht="12">
      <c r="A95" s="138"/>
      <c r="B95" s="148"/>
      <c r="C95" s="75" t="s">
        <v>97</v>
      </c>
      <c r="D95" s="31">
        <v>-1483743</v>
      </c>
      <c r="E95" s="32">
        <v>-1310679</v>
      </c>
      <c r="F95" s="32">
        <v>-1165649</v>
      </c>
      <c r="G95" s="32">
        <v>-1046266</v>
      </c>
      <c r="H95" s="32">
        <v>-1029075</v>
      </c>
      <c r="I95" s="32">
        <v>-1056053</v>
      </c>
      <c r="J95" s="32">
        <v>-809831</v>
      </c>
      <c r="K95" s="32">
        <v>-827416</v>
      </c>
      <c r="L95" s="33">
        <v>-681320</v>
      </c>
      <c r="M95" s="32">
        <v>-641821</v>
      </c>
      <c r="N95" s="32"/>
      <c r="O95" s="32"/>
      <c r="P95" s="32"/>
      <c r="Q95" s="32"/>
      <c r="R95" s="31"/>
      <c r="S95" s="76"/>
      <c r="T95" s="33"/>
      <c r="U95" s="33"/>
      <c r="V95" s="32"/>
      <c r="W95" s="33"/>
      <c r="X95" s="75"/>
      <c r="Z95" s="138"/>
      <c r="AA95" s="125"/>
      <c r="AB95" s="75" t="s">
        <v>97</v>
      </c>
      <c r="AC95" s="31">
        <v>-292998</v>
      </c>
      <c r="AD95" s="32">
        <v>-252192</v>
      </c>
      <c r="AE95" s="32">
        <v>-240496</v>
      </c>
      <c r="AF95" s="32">
        <v>-302143</v>
      </c>
      <c r="AG95" s="32"/>
      <c r="AH95" s="32">
        <v>-582028</v>
      </c>
      <c r="AI95" s="32">
        <v>-541483</v>
      </c>
      <c r="AJ95" s="32">
        <v>-530642</v>
      </c>
      <c r="AK95" s="33">
        <v>-636181</v>
      </c>
      <c r="AL95" s="32">
        <v>-669440</v>
      </c>
      <c r="AM95" s="32"/>
      <c r="AN95" s="32"/>
      <c r="AO95" s="32"/>
      <c r="AP95" s="32"/>
      <c r="AQ95" s="31"/>
      <c r="AR95" s="76"/>
      <c r="AS95" s="32"/>
      <c r="AT95" s="33"/>
      <c r="AU95" s="32"/>
      <c r="AV95" s="33"/>
      <c r="AW95" s="75"/>
      <c r="AY95" s="123"/>
      <c r="AZ95" s="125"/>
      <c r="BA95" s="16" t="s">
        <v>98</v>
      </c>
      <c r="BB95" s="24">
        <v>797728901</v>
      </c>
      <c r="BC95" s="18">
        <v>824383348</v>
      </c>
      <c r="BD95" s="18">
        <v>810881655</v>
      </c>
      <c r="BE95" s="18">
        <v>820257153</v>
      </c>
      <c r="BF95" s="18">
        <v>863050390</v>
      </c>
      <c r="BG95" s="18">
        <v>883194387</v>
      </c>
      <c r="BH95" s="18">
        <v>901933086</v>
      </c>
      <c r="BI95" s="18">
        <v>919845959</v>
      </c>
      <c r="BJ95" s="19">
        <v>858700752</v>
      </c>
      <c r="BK95" s="18">
        <v>888732174</v>
      </c>
      <c r="BL95" s="18">
        <v>934033965</v>
      </c>
      <c r="BM95" s="18">
        <v>915951629</v>
      </c>
      <c r="BN95" s="18">
        <v>903156686</v>
      </c>
      <c r="BO95" s="18">
        <v>949042736</v>
      </c>
      <c r="BP95" s="24">
        <v>962332689</v>
      </c>
      <c r="BQ95" s="1">
        <v>965376370</v>
      </c>
      <c r="BR95" s="18">
        <f t="shared" si="110"/>
        <v>971380975</v>
      </c>
      <c r="BS95" s="18">
        <f t="shared" si="110"/>
        <v>987468322</v>
      </c>
      <c r="BT95" s="18">
        <f t="shared" si="110"/>
        <v>989001744</v>
      </c>
      <c r="BU95" s="18">
        <f t="shared" si="110"/>
        <v>847569770</v>
      </c>
      <c r="BV95" s="78">
        <f t="shared" si="110"/>
        <v>949699223</v>
      </c>
    </row>
    <row r="96" spans="1:74" ht="12">
      <c r="A96" s="138"/>
      <c r="B96" s="148"/>
      <c r="C96" s="16" t="s">
        <v>105</v>
      </c>
      <c r="D96" s="24">
        <v>26939553</v>
      </c>
      <c r="E96" s="18">
        <v>26555842</v>
      </c>
      <c r="F96" s="18">
        <v>23890699</v>
      </c>
      <c r="G96" s="18">
        <v>23448095</v>
      </c>
      <c r="H96" s="18">
        <v>22389996</v>
      </c>
      <c r="I96" s="18">
        <v>22433500</v>
      </c>
      <c r="J96" s="18">
        <v>22511956</v>
      </c>
      <c r="K96" s="18">
        <v>20218194</v>
      </c>
      <c r="L96" s="19">
        <v>16690989</v>
      </c>
      <c r="M96" s="18">
        <v>15371102</v>
      </c>
      <c r="N96" s="18">
        <v>15793115</v>
      </c>
      <c r="O96" s="18">
        <v>14278084</v>
      </c>
      <c r="P96" s="18">
        <v>13908511</v>
      </c>
      <c r="Q96" s="18">
        <v>14350576</v>
      </c>
      <c r="R96" s="24">
        <v>14361507</v>
      </c>
      <c r="S96" s="1">
        <v>13822557</v>
      </c>
      <c r="T96" s="19">
        <v>13852564</v>
      </c>
      <c r="U96" s="19">
        <v>14111259</v>
      </c>
      <c r="V96" s="18">
        <v>14011353</v>
      </c>
      <c r="W96" s="19">
        <v>10165787</v>
      </c>
      <c r="X96" s="78">
        <v>10191913</v>
      </c>
      <c r="Z96" s="138"/>
      <c r="AA96" s="125"/>
      <c r="AB96" s="16" t="s">
        <v>105</v>
      </c>
      <c r="AC96" s="24">
        <v>18891776</v>
      </c>
      <c r="AD96" s="18">
        <v>18415713</v>
      </c>
      <c r="AE96" s="18">
        <v>16707466</v>
      </c>
      <c r="AF96" s="18">
        <v>17025302</v>
      </c>
      <c r="AG96" s="18">
        <v>16456403</v>
      </c>
      <c r="AH96" s="18">
        <v>16694841</v>
      </c>
      <c r="AI96" s="18">
        <v>16405013</v>
      </c>
      <c r="AJ96" s="18">
        <v>16529219</v>
      </c>
      <c r="AK96" s="19">
        <v>13934141</v>
      </c>
      <c r="AL96" s="18">
        <v>13613196</v>
      </c>
      <c r="AM96" s="18">
        <v>14236288</v>
      </c>
      <c r="AN96" s="18">
        <v>13946557</v>
      </c>
      <c r="AO96" s="18">
        <v>14066719</v>
      </c>
      <c r="AP96" s="18">
        <v>12922824</v>
      </c>
      <c r="AQ96" s="24">
        <v>12504254</v>
      </c>
      <c r="AR96" s="1">
        <v>13287324</v>
      </c>
      <c r="AS96" s="18">
        <v>13301495</v>
      </c>
      <c r="AT96" s="19">
        <v>13532358</v>
      </c>
      <c r="AU96" s="18">
        <v>11409360</v>
      </c>
      <c r="AV96" s="19">
        <v>9947100</v>
      </c>
      <c r="AW96" s="78">
        <v>10501431</v>
      </c>
      <c r="AY96" s="123"/>
      <c r="AZ96" s="125"/>
      <c r="BA96" s="75" t="s">
        <v>97</v>
      </c>
      <c r="BB96" s="31">
        <v>-10867279</v>
      </c>
      <c r="BC96" s="32">
        <v>-11424229</v>
      </c>
      <c r="BD96" s="32">
        <v>-11161026</v>
      </c>
      <c r="BE96" s="32">
        <v>-10668529</v>
      </c>
      <c r="BF96" s="32">
        <v>-10527179</v>
      </c>
      <c r="BG96" s="32">
        <v>-8425032</v>
      </c>
      <c r="BH96" s="32">
        <v>-9323081</v>
      </c>
      <c r="BI96" s="32">
        <v>-7889769</v>
      </c>
      <c r="BJ96" s="33">
        <v>-7511958</v>
      </c>
      <c r="BK96" s="32">
        <v>-7889837</v>
      </c>
      <c r="BL96" s="32">
        <v>-4715353</v>
      </c>
      <c r="BM96" s="32">
        <v>-3149819</v>
      </c>
      <c r="BN96" s="32">
        <v>-3808073</v>
      </c>
      <c r="BO96" s="32">
        <v>-3027900</v>
      </c>
      <c r="BP96" s="31">
        <v>-3149656</v>
      </c>
      <c r="BQ96" s="76">
        <v>-3589382</v>
      </c>
      <c r="BR96" s="32">
        <f t="shared" si="110"/>
        <v>-4710415</v>
      </c>
      <c r="BS96" s="32">
        <f t="shared" si="110"/>
        <v>-5976005</v>
      </c>
      <c r="BT96" s="32">
        <f t="shared" si="110"/>
        <v>-4302411</v>
      </c>
      <c r="BU96" s="32">
        <f t="shared" si="110"/>
        <v>-4967827</v>
      </c>
      <c r="BV96" s="75">
        <f t="shared" si="110"/>
        <v>-5219364</v>
      </c>
    </row>
    <row r="97" spans="1:74" s="77" customFormat="1" ht="12">
      <c r="A97" s="138"/>
      <c r="B97" s="148"/>
      <c r="C97" s="75" t="s">
        <v>97</v>
      </c>
      <c r="D97" s="31">
        <v>-390826</v>
      </c>
      <c r="E97" s="32">
        <v>-311374</v>
      </c>
      <c r="F97" s="32">
        <v>-300910</v>
      </c>
      <c r="G97" s="32">
        <v>-577809</v>
      </c>
      <c r="H97" s="32">
        <v>-529461</v>
      </c>
      <c r="I97" s="32">
        <v>-817112</v>
      </c>
      <c r="J97" s="32">
        <v>-745309</v>
      </c>
      <c r="K97" s="32">
        <v>-750729</v>
      </c>
      <c r="L97" s="33">
        <v>-722721</v>
      </c>
      <c r="M97" s="32">
        <v>-574775</v>
      </c>
      <c r="N97" s="32"/>
      <c r="O97" s="32"/>
      <c r="P97" s="32"/>
      <c r="Q97" s="32"/>
      <c r="R97" s="31"/>
      <c r="S97" s="76"/>
      <c r="T97" s="33"/>
      <c r="U97" s="33"/>
      <c r="V97" s="32"/>
      <c r="W97" s="33"/>
      <c r="X97" s="75"/>
      <c r="Z97" s="138"/>
      <c r="AA97" s="125"/>
      <c r="AB97" s="75" t="s">
        <v>97</v>
      </c>
      <c r="AC97" s="31">
        <v>-148686</v>
      </c>
      <c r="AD97" s="32">
        <v>-107949</v>
      </c>
      <c r="AE97" s="32">
        <v>-66028</v>
      </c>
      <c r="AF97" s="32">
        <v>-71485</v>
      </c>
      <c r="AG97" s="32"/>
      <c r="AH97" s="32">
        <v>-477940</v>
      </c>
      <c r="AI97" s="32">
        <v>-610442</v>
      </c>
      <c r="AJ97" s="32">
        <v>-282966</v>
      </c>
      <c r="AK97" s="33">
        <v>-494008</v>
      </c>
      <c r="AL97" s="32">
        <v>-527522</v>
      </c>
      <c r="AM97" s="32"/>
      <c r="AN97" s="32"/>
      <c r="AO97" s="32"/>
      <c r="AP97" s="32"/>
      <c r="AQ97" s="31"/>
      <c r="AR97" s="76"/>
      <c r="AS97" s="32"/>
      <c r="AT97" s="33"/>
      <c r="AU97" s="32"/>
      <c r="AV97" s="33"/>
      <c r="AW97" s="75"/>
      <c r="AY97" s="123"/>
      <c r="AZ97" s="125"/>
      <c r="BA97" s="20" t="s">
        <v>12</v>
      </c>
      <c r="BB97" s="25">
        <f>SUM(BB93,BB95)</f>
        <v>968766219</v>
      </c>
      <c r="BC97" s="22">
        <f aca="true" t="shared" si="111" ref="BC97:BV98">SUM(BC93,BC95)</f>
        <v>1001841484</v>
      </c>
      <c r="BD97" s="22">
        <f t="shared" si="111"/>
        <v>1002138389</v>
      </c>
      <c r="BE97" s="22">
        <f t="shared" si="111"/>
        <v>1009699530</v>
      </c>
      <c r="BF97" s="22">
        <f t="shared" si="111"/>
        <v>1054103296</v>
      </c>
      <c r="BG97" s="22">
        <f t="shared" si="111"/>
        <v>1070835821</v>
      </c>
      <c r="BH97" s="22">
        <f t="shared" si="111"/>
        <v>1089551407</v>
      </c>
      <c r="BI97" s="22">
        <f t="shared" si="111"/>
        <v>1127557525</v>
      </c>
      <c r="BJ97" s="23">
        <f t="shared" si="111"/>
        <v>1063498199</v>
      </c>
      <c r="BK97" s="22">
        <f t="shared" si="111"/>
        <v>1089394445</v>
      </c>
      <c r="BL97" s="22">
        <f t="shared" si="111"/>
        <v>1137079537</v>
      </c>
      <c r="BM97" s="22">
        <f t="shared" si="111"/>
        <v>1116012774</v>
      </c>
      <c r="BN97" s="22">
        <f t="shared" si="111"/>
        <v>1126477291</v>
      </c>
      <c r="BO97" s="22">
        <f t="shared" si="111"/>
        <v>1178472050</v>
      </c>
      <c r="BP97" s="25">
        <f t="shared" si="111"/>
        <v>1211404365</v>
      </c>
      <c r="BQ97" s="52">
        <f t="shared" si="111"/>
        <v>1225781992</v>
      </c>
      <c r="BR97" s="22">
        <f t="shared" si="111"/>
        <v>1255951659</v>
      </c>
      <c r="BS97" s="22">
        <f t="shared" si="111"/>
        <v>1291063867</v>
      </c>
      <c r="BT97" s="22">
        <f t="shared" si="111"/>
        <v>1298555376</v>
      </c>
      <c r="BU97" s="22">
        <f t="shared" si="111"/>
        <v>1092604397</v>
      </c>
      <c r="BV97" s="79">
        <f t="shared" si="111"/>
        <v>1231812203</v>
      </c>
    </row>
    <row r="98" spans="1:74" ht="12">
      <c r="A98" s="138"/>
      <c r="B98" s="148"/>
      <c r="C98" s="20" t="s">
        <v>12</v>
      </c>
      <c r="D98" s="25">
        <v>36890405</v>
      </c>
      <c r="E98" s="22">
        <v>36369100</v>
      </c>
      <c r="F98" s="22">
        <v>32925249</v>
      </c>
      <c r="G98" s="22">
        <v>32417240</v>
      </c>
      <c r="H98" s="22">
        <v>30997167</v>
      </c>
      <c r="I98" s="22">
        <v>32321005</v>
      </c>
      <c r="J98" s="22">
        <v>31525220</v>
      </c>
      <c r="K98" s="22">
        <v>28437265</v>
      </c>
      <c r="L98" s="23">
        <v>23253557</v>
      </c>
      <c r="M98" s="22">
        <v>21487787</v>
      </c>
      <c r="N98" s="22">
        <v>23906600</v>
      </c>
      <c r="O98" s="22">
        <v>21141865</v>
      </c>
      <c r="P98" s="22">
        <v>20549932</v>
      </c>
      <c r="Q98" s="22">
        <v>20532808</v>
      </c>
      <c r="R98" s="25">
        <f aca="true" t="shared" si="112" ref="R98:X99">SUM(R94,R96)</f>
        <v>20729180</v>
      </c>
      <c r="S98" s="52">
        <f t="shared" si="112"/>
        <v>20168007</v>
      </c>
      <c r="T98" s="23">
        <f t="shared" si="112"/>
        <v>20384309</v>
      </c>
      <c r="U98" s="23">
        <f t="shared" si="112"/>
        <v>20902169</v>
      </c>
      <c r="V98" s="22">
        <f t="shared" si="112"/>
        <v>20278316</v>
      </c>
      <c r="W98" s="23">
        <f t="shared" si="112"/>
        <v>15079570</v>
      </c>
      <c r="X98" s="79">
        <f t="shared" si="112"/>
        <v>15363417</v>
      </c>
      <c r="Z98" s="138"/>
      <c r="AA98" s="125"/>
      <c r="AB98" s="20" t="s">
        <v>12</v>
      </c>
      <c r="AC98" s="25">
        <v>46395310</v>
      </c>
      <c r="AD98" s="22">
        <v>45627466</v>
      </c>
      <c r="AE98" s="22">
        <v>43392876</v>
      </c>
      <c r="AF98" s="22">
        <v>43424035</v>
      </c>
      <c r="AG98" s="22">
        <v>42596842</v>
      </c>
      <c r="AH98" s="22">
        <v>42120574</v>
      </c>
      <c r="AI98" s="22">
        <v>43232005</v>
      </c>
      <c r="AJ98" s="22">
        <v>42755971</v>
      </c>
      <c r="AK98" s="23">
        <v>38869039</v>
      </c>
      <c r="AL98" s="22">
        <v>37105350</v>
      </c>
      <c r="AM98" s="22">
        <v>35706053</v>
      </c>
      <c r="AN98" s="22">
        <v>35234779</v>
      </c>
      <c r="AO98" s="22">
        <v>35926283</v>
      </c>
      <c r="AP98" s="22">
        <f aca="true" t="shared" si="113" ref="AP98:AW99">SUM(AP94,AP96)</f>
        <v>35401812</v>
      </c>
      <c r="AQ98" s="25">
        <f t="shared" si="113"/>
        <v>33999531</v>
      </c>
      <c r="AR98" s="52">
        <f t="shared" si="113"/>
        <v>34447037</v>
      </c>
      <c r="AS98" s="22">
        <f t="shared" si="113"/>
        <v>33770857</v>
      </c>
      <c r="AT98" s="23">
        <f t="shared" si="113"/>
        <v>33555484</v>
      </c>
      <c r="AU98" s="22">
        <f t="shared" si="113"/>
        <v>30398284</v>
      </c>
      <c r="AV98" s="23">
        <f t="shared" si="113"/>
        <v>27094635</v>
      </c>
      <c r="AW98" s="79">
        <f t="shared" si="113"/>
        <v>27543301</v>
      </c>
      <c r="AY98" s="123"/>
      <c r="AZ98" s="125"/>
      <c r="BA98" s="75" t="s">
        <v>97</v>
      </c>
      <c r="BB98" s="31">
        <f>SUM(BB94,BB96)</f>
        <v>-11500048</v>
      </c>
      <c r="BC98" s="32">
        <f t="shared" si="111"/>
        <v>-12000861</v>
      </c>
      <c r="BD98" s="32">
        <f t="shared" si="111"/>
        <v>-11753297</v>
      </c>
      <c r="BE98" s="32">
        <f t="shared" si="111"/>
        <v>-11402523</v>
      </c>
      <c r="BF98" s="32">
        <f t="shared" si="111"/>
        <v>-11188960</v>
      </c>
      <c r="BG98" s="32">
        <f t="shared" si="111"/>
        <v>-9794540</v>
      </c>
      <c r="BH98" s="32">
        <f t="shared" si="111"/>
        <v>-10746672</v>
      </c>
      <c r="BI98" s="32">
        <f t="shared" si="111"/>
        <v>-9169787</v>
      </c>
      <c r="BJ98" s="33">
        <f t="shared" si="111"/>
        <v>-8711274</v>
      </c>
      <c r="BK98" s="32">
        <f t="shared" si="111"/>
        <v>-8966039</v>
      </c>
      <c r="BL98" s="32">
        <f t="shared" si="111"/>
        <v>-5729460</v>
      </c>
      <c r="BM98" s="32">
        <f t="shared" si="111"/>
        <v>-3907228</v>
      </c>
      <c r="BN98" s="32">
        <f t="shared" si="111"/>
        <v>-6176170</v>
      </c>
      <c r="BO98" s="32">
        <f t="shared" si="111"/>
        <v>-5456153</v>
      </c>
      <c r="BP98" s="31">
        <f t="shared" si="111"/>
        <v>-5653147</v>
      </c>
      <c r="BQ98" s="76">
        <f t="shared" si="111"/>
        <v>-6554598</v>
      </c>
      <c r="BR98" s="32">
        <f t="shared" si="111"/>
        <v>-8669147</v>
      </c>
      <c r="BS98" s="32">
        <f t="shared" si="111"/>
        <v>-11394851</v>
      </c>
      <c r="BT98" s="32">
        <f t="shared" si="111"/>
        <v>-8229583</v>
      </c>
      <c r="BU98" s="32">
        <f t="shared" si="111"/>
        <v>-10003785</v>
      </c>
      <c r="BV98" s="75">
        <f t="shared" si="111"/>
        <v>-10224110</v>
      </c>
    </row>
    <row r="99" spans="1:74" s="77" customFormat="1" ht="12">
      <c r="A99" s="138"/>
      <c r="B99" s="126"/>
      <c r="C99" s="75" t="s">
        <v>97</v>
      </c>
      <c r="D99" s="31">
        <v>-1874569</v>
      </c>
      <c r="E99" s="32">
        <v>-1622053</v>
      </c>
      <c r="F99" s="32">
        <v>-1466559</v>
      </c>
      <c r="G99" s="32">
        <v>-1624075</v>
      </c>
      <c r="H99" s="32">
        <v>-1558536</v>
      </c>
      <c r="I99" s="32">
        <v>-1873165</v>
      </c>
      <c r="J99" s="32">
        <v>-1555140</v>
      </c>
      <c r="K99" s="32">
        <v>-1578145</v>
      </c>
      <c r="L99" s="33">
        <v>-1404041</v>
      </c>
      <c r="M99" s="32">
        <v>-1216596</v>
      </c>
      <c r="N99" s="32">
        <v>0</v>
      </c>
      <c r="O99" s="32">
        <v>0</v>
      </c>
      <c r="P99" s="32">
        <v>0</v>
      </c>
      <c r="Q99" s="32">
        <v>0</v>
      </c>
      <c r="R99" s="31">
        <f t="shared" si="112"/>
        <v>0</v>
      </c>
      <c r="S99" s="76">
        <f t="shared" si="112"/>
        <v>0</v>
      </c>
      <c r="T99" s="33">
        <f t="shared" si="112"/>
        <v>0</v>
      </c>
      <c r="U99" s="33">
        <f t="shared" si="112"/>
        <v>0</v>
      </c>
      <c r="V99" s="32">
        <f t="shared" si="112"/>
        <v>0</v>
      </c>
      <c r="W99" s="33">
        <f t="shared" si="112"/>
        <v>0</v>
      </c>
      <c r="X99" s="75">
        <f t="shared" si="112"/>
        <v>0</v>
      </c>
      <c r="Z99" s="138"/>
      <c r="AA99" s="125"/>
      <c r="AB99" s="75" t="s">
        <v>97</v>
      </c>
      <c r="AC99" s="31">
        <v>-441684</v>
      </c>
      <c r="AD99" s="32">
        <v>-360141</v>
      </c>
      <c r="AE99" s="32">
        <v>-306524</v>
      </c>
      <c r="AF99" s="32">
        <v>-373628</v>
      </c>
      <c r="AG99" s="32">
        <v>0</v>
      </c>
      <c r="AH99" s="32">
        <v>-1059968</v>
      </c>
      <c r="AI99" s="32">
        <v>-1151925</v>
      </c>
      <c r="AJ99" s="32">
        <v>-813608</v>
      </c>
      <c r="AK99" s="33">
        <v>-1130189</v>
      </c>
      <c r="AL99" s="32">
        <v>-1196962</v>
      </c>
      <c r="AM99" s="18">
        <v>0</v>
      </c>
      <c r="AN99" s="18">
        <v>0</v>
      </c>
      <c r="AO99" s="18">
        <v>0</v>
      </c>
      <c r="AP99" s="32">
        <v>0</v>
      </c>
      <c r="AQ99" s="24">
        <f t="shared" si="113"/>
        <v>0</v>
      </c>
      <c r="AR99" s="76">
        <f t="shared" si="113"/>
        <v>0</v>
      </c>
      <c r="AS99" s="32">
        <f t="shared" si="113"/>
        <v>0</v>
      </c>
      <c r="AT99" s="33">
        <f t="shared" si="113"/>
        <v>0</v>
      </c>
      <c r="AU99" s="32">
        <f t="shared" si="113"/>
        <v>0</v>
      </c>
      <c r="AV99" s="33">
        <f t="shared" si="113"/>
        <v>0</v>
      </c>
      <c r="AW99" s="75">
        <f t="shared" si="113"/>
        <v>0</v>
      </c>
      <c r="AY99" s="123"/>
      <c r="AZ99" s="136"/>
      <c r="BA99" s="16"/>
      <c r="BB99" s="34">
        <f aca="true" t="shared" si="114" ref="BB99:BV99">BB97/$BB97*100</f>
        <v>100</v>
      </c>
      <c r="BC99" s="34">
        <f t="shared" si="114"/>
        <v>103.41416374263561</v>
      </c>
      <c r="BD99" s="34">
        <f t="shared" si="114"/>
        <v>103.44481148758966</v>
      </c>
      <c r="BE99" s="34">
        <f t="shared" si="114"/>
        <v>104.22530329786406</v>
      </c>
      <c r="BF99" s="34">
        <f>BF97/$BB97*100</f>
        <v>108.8088411142255</v>
      </c>
      <c r="BG99" s="34">
        <f t="shared" si="114"/>
        <v>110.53604058421446</v>
      </c>
      <c r="BH99" s="34">
        <f t="shared" si="114"/>
        <v>112.46793969805012</v>
      </c>
      <c r="BI99" s="34">
        <f t="shared" si="114"/>
        <v>116.39108619661727</v>
      </c>
      <c r="BJ99" s="34">
        <f t="shared" si="114"/>
        <v>109.77862131668734</v>
      </c>
      <c r="BK99" s="34">
        <f t="shared" si="114"/>
        <v>112.45173744027919</v>
      </c>
      <c r="BL99" s="34">
        <f t="shared" si="114"/>
        <v>117.3739871084419</v>
      </c>
      <c r="BM99" s="34">
        <f t="shared" si="114"/>
        <v>115.199389915969</v>
      </c>
      <c r="BN99" s="34">
        <f t="shared" si="114"/>
        <v>116.27958003766852</v>
      </c>
      <c r="BO99" s="34">
        <f t="shared" si="114"/>
        <v>121.6466911094884</v>
      </c>
      <c r="BP99" s="41">
        <f t="shared" si="114"/>
        <v>125.0460989701376</v>
      </c>
      <c r="BQ99" s="54">
        <f t="shared" si="114"/>
        <v>126.53021626469409</v>
      </c>
      <c r="BR99" s="30">
        <f t="shared" si="114"/>
        <v>129.64445233200271</v>
      </c>
      <c r="BS99" s="34">
        <f t="shared" si="114"/>
        <v>133.26887763826952</v>
      </c>
      <c r="BT99" s="34">
        <f t="shared" si="114"/>
        <v>134.04218174952692</v>
      </c>
      <c r="BU99" s="34">
        <f t="shared" si="114"/>
        <v>112.78308177671914</v>
      </c>
      <c r="BV99" s="88">
        <f t="shared" si="114"/>
        <v>127.15267923684692</v>
      </c>
    </row>
    <row r="100" spans="1:74" ht="12" customHeight="1">
      <c r="A100" s="138"/>
      <c r="B100" s="126"/>
      <c r="C100" s="16"/>
      <c r="D100" s="30">
        <f aca="true" t="shared" si="115" ref="D100:X100">D98/$D98*100</f>
        <v>100</v>
      </c>
      <c r="E100" s="30">
        <f t="shared" si="115"/>
        <v>98.58688187348444</v>
      </c>
      <c r="F100" s="30">
        <f t="shared" si="115"/>
        <v>89.25152488838222</v>
      </c>
      <c r="G100" s="30">
        <f t="shared" si="115"/>
        <v>87.87444865406059</v>
      </c>
      <c r="H100" s="30">
        <f t="shared" si="115"/>
        <v>84.02501138168583</v>
      </c>
      <c r="I100" s="30">
        <f t="shared" si="115"/>
        <v>87.6135813635009</v>
      </c>
      <c r="J100" s="30">
        <f t="shared" si="115"/>
        <v>85.45642152749475</v>
      </c>
      <c r="K100" s="30">
        <f t="shared" si="115"/>
        <v>77.08580320546766</v>
      </c>
      <c r="L100" s="30">
        <f t="shared" si="115"/>
        <v>63.03416023760108</v>
      </c>
      <c r="M100" s="30">
        <f t="shared" si="115"/>
        <v>58.24763105745247</v>
      </c>
      <c r="N100" s="30">
        <f t="shared" si="115"/>
        <v>64.80438477159576</v>
      </c>
      <c r="O100" s="30">
        <f t="shared" si="115"/>
        <v>57.30992923498671</v>
      </c>
      <c r="P100" s="30">
        <f t="shared" si="115"/>
        <v>55.70535753131472</v>
      </c>
      <c r="Q100" s="30">
        <f t="shared" si="115"/>
        <v>55.65893895716244</v>
      </c>
      <c r="R100" s="80">
        <f t="shared" si="115"/>
        <v>56.191250814405535</v>
      </c>
      <c r="S100" s="53">
        <f t="shared" si="115"/>
        <v>54.67006122594751</v>
      </c>
      <c r="T100" s="59">
        <f t="shared" si="115"/>
        <v>55.25639797123398</v>
      </c>
      <c r="U100" s="59">
        <f t="shared" si="115"/>
        <v>56.66017762613341</v>
      </c>
      <c r="V100" s="30">
        <f t="shared" si="115"/>
        <v>54.96907935816915</v>
      </c>
      <c r="W100" s="59">
        <f t="shared" si="115"/>
        <v>40.87667240302729</v>
      </c>
      <c r="X100" s="81">
        <f t="shared" si="115"/>
        <v>41.64610553882507</v>
      </c>
      <c r="Z100" s="138"/>
      <c r="AA100" s="125"/>
      <c r="AB100" s="16"/>
      <c r="AC100" s="30">
        <f aca="true" t="shared" si="116" ref="AC100:AW100">AC98/$AC98*100</f>
        <v>100</v>
      </c>
      <c r="AD100" s="30">
        <f>AD98/$AC98*100</f>
        <v>98.34499650934545</v>
      </c>
      <c r="AE100" s="30">
        <f t="shared" si="116"/>
        <v>93.52858295375115</v>
      </c>
      <c r="AF100" s="30">
        <f t="shared" si="116"/>
        <v>93.59574275934357</v>
      </c>
      <c r="AG100" s="30">
        <f t="shared" si="116"/>
        <v>91.81281901123195</v>
      </c>
      <c r="AH100" s="30">
        <f t="shared" si="116"/>
        <v>90.78627559552895</v>
      </c>
      <c r="AI100" s="30">
        <f t="shared" si="116"/>
        <v>93.18184316475092</v>
      </c>
      <c r="AJ100" s="30">
        <f t="shared" si="116"/>
        <v>92.15580411037236</v>
      </c>
      <c r="AK100" s="30">
        <f t="shared" si="116"/>
        <v>83.77794867627783</v>
      </c>
      <c r="AL100" s="30">
        <f t="shared" si="116"/>
        <v>79.97651055677825</v>
      </c>
      <c r="AM100" s="30">
        <f t="shared" si="116"/>
        <v>76.96047941052663</v>
      </c>
      <c r="AN100" s="30">
        <f t="shared" si="116"/>
        <v>75.94470001385916</v>
      </c>
      <c r="AO100" s="30">
        <f t="shared" si="116"/>
        <v>77.43516101088666</v>
      </c>
      <c r="AP100" s="30">
        <f t="shared" si="116"/>
        <v>76.30472131773665</v>
      </c>
      <c r="AQ100" s="80">
        <f t="shared" si="116"/>
        <v>73.28225848690309</v>
      </c>
      <c r="AR100" s="53">
        <f t="shared" si="116"/>
        <v>74.24680856750392</v>
      </c>
      <c r="AS100" s="30">
        <f t="shared" si="116"/>
        <v>72.78937677105725</v>
      </c>
      <c r="AT100" s="59">
        <f t="shared" si="116"/>
        <v>72.32516390126503</v>
      </c>
      <c r="AU100" s="30">
        <f t="shared" si="116"/>
        <v>65.5201657236475</v>
      </c>
      <c r="AV100" s="59">
        <f t="shared" si="116"/>
        <v>58.39951279558214</v>
      </c>
      <c r="AW100" s="81">
        <f t="shared" si="116"/>
        <v>59.36656312890247</v>
      </c>
      <c r="AY100" s="123"/>
      <c r="AZ100" s="126" t="s">
        <v>99</v>
      </c>
      <c r="BA100" s="20" t="s">
        <v>100</v>
      </c>
      <c r="BB100" s="25">
        <v>105350</v>
      </c>
      <c r="BC100" s="22">
        <v>220870</v>
      </c>
      <c r="BD100" s="22">
        <v>85570</v>
      </c>
      <c r="BE100" s="22">
        <v>121690</v>
      </c>
      <c r="BF100" s="22">
        <v>145020</v>
      </c>
      <c r="BG100" s="22">
        <v>164770</v>
      </c>
      <c r="BH100" s="22">
        <v>75830</v>
      </c>
      <c r="BI100" s="22">
        <v>247460</v>
      </c>
      <c r="BJ100" s="23">
        <v>250200</v>
      </c>
      <c r="BK100" s="22">
        <v>202890</v>
      </c>
      <c r="BL100" s="22">
        <v>198590</v>
      </c>
      <c r="BM100" s="22">
        <v>135820</v>
      </c>
      <c r="BN100" s="22">
        <v>343220</v>
      </c>
      <c r="BO100" s="22">
        <v>317790</v>
      </c>
      <c r="BP100" s="25">
        <v>288400</v>
      </c>
      <c r="BQ100" s="52">
        <v>258280</v>
      </c>
      <c r="BR100" s="22">
        <f aca="true" t="shared" si="117" ref="BR100:BV101">+BR10+BR40+BR70</f>
        <v>241110</v>
      </c>
      <c r="BS100" s="22">
        <f t="shared" si="117"/>
        <v>236320</v>
      </c>
      <c r="BT100" s="22">
        <f t="shared" si="117"/>
        <v>234640</v>
      </c>
      <c r="BU100" s="22">
        <f t="shared" si="117"/>
        <v>184790</v>
      </c>
      <c r="BV100" s="79">
        <f t="shared" si="117"/>
        <v>234580</v>
      </c>
    </row>
    <row r="101" spans="1:74" s="45" customFormat="1" ht="12">
      <c r="A101" s="138"/>
      <c r="B101" s="126" t="s">
        <v>99</v>
      </c>
      <c r="C101" s="20" t="s">
        <v>103</v>
      </c>
      <c r="D101" s="25">
        <v>16962730</v>
      </c>
      <c r="E101" s="22">
        <v>17147820</v>
      </c>
      <c r="F101" s="22">
        <v>17036750</v>
      </c>
      <c r="G101" s="22">
        <v>16327905</v>
      </c>
      <c r="H101" s="22">
        <v>16131335</v>
      </c>
      <c r="I101" s="22">
        <v>25166940</v>
      </c>
      <c r="J101" s="22">
        <v>20215420</v>
      </c>
      <c r="K101" s="22">
        <v>20635525</v>
      </c>
      <c r="L101" s="23">
        <v>17116900</v>
      </c>
      <c r="M101" s="22">
        <v>16295690</v>
      </c>
      <c r="N101" s="22">
        <v>17151760</v>
      </c>
      <c r="O101" s="22">
        <v>17059610</v>
      </c>
      <c r="P101" s="22">
        <v>16894150</v>
      </c>
      <c r="Q101" s="22">
        <v>17592155</v>
      </c>
      <c r="R101" s="25">
        <v>18205825</v>
      </c>
      <c r="S101" s="52">
        <v>18232545</v>
      </c>
      <c r="T101" s="19">
        <v>18529870</v>
      </c>
      <c r="U101" s="19">
        <v>18629940</v>
      </c>
      <c r="V101" s="18">
        <v>17345395</v>
      </c>
      <c r="W101" s="19">
        <v>15656520</v>
      </c>
      <c r="X101" s="78">
        <v>16596090</v>
      </c>
      <c r="Z101" s="138"/>
      <c r="AA101" s="126" t="s">
        <v>99</v>
      </c>
      <c r="AB101" s="20" t="s">
        <v>103</v>
      </c>
      <c r="AC101" s="25">
        <v>2304900</v>
      </c>
      <c r="AD101" s="22">
        <v>2393790</v>
      </c>
      <c r="AE101" s="22">
        <v>2213205</v>
      </c>
      <c r="AF101" s="22">
        <v>2048430</v>
      </c>
      <c r="AG101" s="22">
        <v>2124210</v>
      </c>
      <c r="AH101" s="22">
        <v>2509075</v>
      </c>
      <c r="AI101" s="22">
        <v>2768155</v>
      </c>
      <c r="AJ101" s="22">
        <v>2760485</v>
      </c>
      <c r="AK101" s="23">
        <v>1654515</v>
      </c>
      <c r="AL101" s="22">
        <v>1732770</v>
      </c>
      <c r="AM101" s="22">
        <v>1581420</v>
      </c>
      <c r="AN101" s="22">
        <v>1542150</v>
      </c>
      <c r="AO101" s="22">
        <v>1539190</v>
      </c>
      <c r="AP101" s="22">
        <v>1867575</v>
      </c>
      <c r="AQ101" s="25">
        <v>1915905</v>
      </c>
      <c r="AR101" s="52">
        <v>808330</v>
      </c>
      <c r="AS101" s="22"/>
      <c r="AT101" s="23"/>
      <c r="AU101" s="22"/>
      <c r="AV101" s="23"/>
      <c r="AW101" s="79"/>
      <c r="AY101" s="123"/>
      <c r="AZ101" s="125"/>
      <c r="BA101" s="16" t="s">
        <v>101</v>
      </c>
      <c r="BB101" s="24">
        <v>104290</v>
      </c>
      <c r="BC101" s="18">
        <v>111270</v>
      </c>
      <c r="BD101" s="18">
        <v>79620</v>
      </c>
      <c r="BE101" s="18">
        <v>88310</v>
      </c>
      <c r="BF101" s="18">
        <v>93630</v>
      </c>
      <c r="BG101" s="18">
        <v>83220</v>
      </c>
      <c r="BH101" s="18">
        <v>76460</v>
      </c>
      <c r="BI101" s="18">
        <v>101800</v>
      </c>
      <c r="BJ101" s="19">
        <v>102420</v>
      </c>
      <c r="BK101" s="18">
        <v>124410</v>
      </c>
      <c r="BL101" s="18">
        <v>122780</v>
      </c>
      <c r="BM101" s="18">
        <v>136290</v>
      </c>
      <c r="BN101" s="18">
        <v>170310</v>
      </c>
      <c r="BO101" s="18">
        <v>248920</v>
      </c>
      <c r="BP101" s="24">
        <v>341430</v>
      </c>
      <c r="BQ101" s="1">
        <v>282580</v>
      </c>
      <c r="BR101" s="18">
        <f t="shared" si="117"/>
        <v>274270</v>
      </c>
      <c r="BS101" s="18">
        <f t="shared" si="117"/>
        <v>254560</v>
      </c>
      <c r="BT101" s="18">
        <f t="shared" si="117"/>
        <v>242060</v>
      </c>
      <c r="BU101" s="18">
        <f t="shared" si="117"/>
        <v>187170</v>
      </c>
      <c r="BV101" s="78">
        <f t="shared" si="117"/>
        <v>254150</v>
      </c>
    </row>
    <row r="102" spans="1:74" s="45" customFormat="1" ht="12">
      <c r="A102" s="138"/>
      <c r="B102" s="125"/>
      <c r="C102" s="16" t="s">
        <v>105</v>
      </c>
      <c r="D102" s="24">
        <v>20331145</v>
      </c>
      <c r="E102" s="18">
        <v>20375880</v>
      </c>
      <c r="F102" s="18">
        <v>20807735</v>
      </c>
      <c r="G102" s="18">
        <v>19147885</v>
      </c>
      <c r="H102" s="18">
        <v>18658370</v>
      </c>
      <c r="I102" s="18">
        <v>29345250</v>
      </c>
      <c r="J102" s="18">
        <v>21893920</v>
      </c>
      <c r="K102" s="18">
        <v>21913940</v>
      </c>
      <c r="L102" s="19">
        <v>18999660</v>
      </c>
      <c r="M102" s="18">
        <v>18549575</v>
      </c>
      <c r="N102" s="18">
        <v>18514660</v>
      </c>
      <c r="O102" s="18">
        <v>18002015</v>
      </c>
      <c r="P102" s="18">
        <v>17569640</v>
      </c>
      <c r="Q102" s="18">
        <v>19018835</v>
      </c>
      <c r="R102" s="24">
        <v>19596945</v>
      </c>
      <c r="S102" s="1">
        <v>19106760</v>
      </c>
      <c r="T102" s="19">
        <v>19574975</v>
      </c>
      <c r="U102" s="19">
        <v>20148060</v>
      </c>
      <c r="V102" s="18">
        <v>19344210</v>
      </c>
      <c r="W102" s="19">
        <v>17391625</v>
      </c>
      <c r="X102" s="78">
        <v>18176230</v>
      </c>
      <c r="Z102" s="138"/>
      <c r="AA102" s="125"/>
      <c r="AB102" s="16" t="s">
        <v>105</v>
      </c>
      <c r="AC102" s="24">
        <v>2614980</v>
      </c>
      <c r="AD102" s="18">
        <v>2722030</v>
      </c>
      <c r="AE102" s="18">
        <v>2630465</v>
      </c>
      <c r="AF102" s="18">
        <v>2425785</v>
      </c>
      <c r="AG102" s="18">
        <v>2490325</v>
      </c>
      <c r="AH102" s="18">
        <v>2927500</v>
      </c>
      <c r="AI102" s="18">
        <v>3156790</v>
      </c>
      <c r="AJ102" s="18">
        <v>3522485</v>
      </c>
      <c r="AK102" s="19">
        <v>1579485</v>
      </c>
      <c r="AL102" s="18">
        <v>1639025</v>
      </c>
      <c r="AM102" s="18">
        <v>1620595</v>
      </c>
      <c r="AN102" s="18">
        <v>1692700</v>
      </c>
      <c r="AO102" s="18">
        <v>1654145</v>
      </c>
      <c r="AP102" s="18">
        <v>1665495</v>
      </c>
      <c r="AQ102" s="24">
        <v>1678620</v>
      </c>
      <c r="AR102" s="1">
        <v>783290</v>
      </c>
      <c r="AS102" s="18"/>
      <c r="AT102" s="19"/>
      <c r="AU102" s="18"/>
      <c r="AV102" s="19"/>
      <c r="AW102" s="78"/>
      <c r="AY102" s="123"/>
      <c r="AZ102" s="125"/>
      <c r="BA102" s="26" t="s">
        <v>12</v>
      </c>
      <c r="BB102" s="82">
        <f>SUM(BB100:BB101)</f>
        <v>209640</v>
      </c>
      <c r="BC102" s="83">
        <f aca="true" t="shared" si="118" ref="BC102:BQ102">SUM(BC100:BC101)</f>
        <v>332140</v>
      </c>
      <c r="BD102" s="83">
        <f t="shared" si="118"/>
        <v>165190</v>
      </c>
      <c r="BE102" s="83">
        <f t="shared" si="118"/>
        <v>210000</v>
      </c>
      <c r="BF102" s="83">
        <f t="shared" si="118"/>
        <v>238650</v>
      </c>
      <c r="BG102" s="83">
        <f t="shared" si="118"/>
        <v>247990</v>
      </c>
      <c r="BH102" s="83">
        <f t="shared" si="118"/>
        <v>152290</v>
      </c>
      <c r="BI102" s="83">
        <f t="shared" si="118"/>
        <v>349260</v>
      </c>
      <c r="BJ102" s="84">
        <f t="shared" si="118"/>
        <v>352620</v>
      </c>
      <c r="BK102" s="83">
        <f t="shared" si="118"/>
        <v>327300</v>
      </c>
      <c r="BL102" s="83">
        <f t="shared" si="118"/>
        <v>321370</v>
      </c>
      <c r="BM102" s="83">
        <f t="shared" si="118"/>
        <v>272110</v>
      </c>
      <c r="BN102" s="83">
        <f t="shared" si="118"/>
        <v>513530</v>
      </c>
      <c r="BO102" s="83">
        <f t="shared" si="118"/>
        <v>566710</v>
      </c>
      <c r="BP102" s="82">
        <f t="shared" si="118"/>
        <v>629830</v>
      </c>
      <c r="BQ102" s="85">
        <f t="shared" si="118"/>
        <v>540860</v>
      </c>
      <c r="BR102" s="83">
        <f>+BR100+BR101</f>
        <v>515380</v>
      </c>
      <c r="BS102" s="83">
        <f>+BS100+BS101</f>
        <v>490880</v>
      </c>
      <c r="BT102" s="83">
        <f>+BT100+BT101</f>
        <v>476700</v>
      </c>
      <c r="BU102" s="83">
        <f>+BU100+BU101</f>
        <v>371960</v>
      </c>
      <c r="BV102" s="86">
        <f>+BV100+BV101</f>
        <v>488730</v>
      </c>
    </row>
    <row r="103" spans="1:74" ht="12">
      <c r="A103" s="138"/>
      <c r="B103" s="125"/>
      <c r="C103" s="26" t="s">
        <v>12</v>
      </c>
      <c r="D103" s="82">
        <v>37293875</v>
      </c>
      <c r="E103" s="83">
        <v>37523700</v>
      </c>
      <c r="F103" s="83">
        <v>37844485</v>
      </c>
      <c r="G103" s="83">
        <v>35475790</v>
      </c>
      <c r="H103" s="83">
        <v>34789705</v>
      </c>
      <c r="I103" s="83">
        <v>54512190</v>
      </c>
      <c r="J103" s="83">
        <v>42109340</v>
      </c>
      <c r="K103" s="83">
        <v>42549465</v>
      </c>
      <c r="L103" s="84">
        <v>36116560</v>
      </c>
      <c r="M103" s="83">
        <v>34845265</v>
      </c>
      <c r="N103" s="83">
        <v>35666420</v>
      </c>
      <c r="O103" s="83">
        <v>35061625</v>
      </c>
      <c r="P103" s="83">
        <v>34463790</v>
      </c>
      <c r="Q103" s="83">
        <v>36610990</v>
      </c>
      <c r="R103" s="82">
        <f aca="true" t="shared" si="119" ref="R103:X103">SUM(R101:R102)</f>
        <v>37802770</v>
      </c>
      <c r="S103" s="85">
        <f t="shared" si="119"/>
        <v>37339305</v>
      </c>
      <c r="T103" s="84">
        <f t="shared" si="119"/>
        <v>38104845</v>
      </c>
      <c r="U103" s="84">
        <f t="shared" si="119"/>
        <v>38778000</v>
      </c>
      <c r="V103" s="83">
        <f t="shared" si="119"/>
        <v>36689605</v>
      </c>
      <c r="W103" s="84">
        <f t="shared" si="119"/>
        <v>33048145</v>
      </c>
      <c r="X103" s="86">
        <f t="shared" si="119"/>
        <v>34772320</v>
      </c>
      <c r="Z103" s="138"/>
      <c r="AA103" s="125"/>
      <c r="AB103" s="26" t="s">
        <v>12</v>
      </c>
      <c r="AC103" s="82">
        <v>4919880</v>
      </c>
      <c r="AD103" s="83">
        <v>5115820</v>
      </c>
      <c r="AE103" s="83">
        <v>4843670</v>
      </c>
      <c r="AF103" s="83">
        <v>4474215</v>
      </c>
      <c r="AG103" s="83">
        <v>4614535</v>
      </c>
      <c r="AH103" s="83">
        <v>5436575</v>
      </c>
      <c r="AI103" s="83">
        <v>5924945</v>
      </c>
      <c r="AJ103" s="83">
        <v>6282970</v>
      </c>
      <c r="AK103" s="84">
        <v>3234000</v>
      </c>
      <c r="AL103" s="83">
        <v>3371795</v>
      </c>
      <c r="AM103" s="83">
        <v>3202015</v>
      </c>
      <c r="AN103" s="83">
        <v>3234850</v>
      </c>
      <c r="AO103" s="83">
        <v>3193335</v>
      </c>
      <c r="AP103" s="83">
        <f aca="true" t="shared" si="120" ref="AP103:AW103">SUM(AP101:AP102)</f>
        <v>3533070</v>
      </c>
      <c r="AQ103" s="82">
        <f t="shared" si="120"/>
        <v>3594525</v>
      </c>
      <c r="AR103" s="85">
        <f t="shared" si="120"/>
        <v>1591620</v>
      </c>
      <c r="AS103" s="83">
        <f t="shared" si="120"/>
        <v>0</v>
      </c>
      <c r="AT103" s="84">
        <f t="shared" si="120"/>
        <v>0</v>
      </c>
      <c r="AU103" s="83">
        <f t="shared" si="120"/>
        <v>0</v>
      </c>
      <c r="AV103" s="84">
        <f t="shared" si="120"/>
        <v>0</v>
      </c>
      <c r="AW103" s="86">
        <f t="shared" si="120"/>
        <v>0</v>
      </c>
      <c r="AY103" s="123"/>
      <c r="AZ103" s="126" t="s">
        <v>104</v>
      </c>
      <c r="BA103" s="20" t="s">
        <v>103</v>
      </c>
      <c r="BB103" s="25">
        <v>639185150</v>
      </c>
      <c r="BC103" s="22">
        <v>638187364</v>
      </c>
      <c r="BD103" s="22">
        <v>628749617</v>
      </c>
      <c r="BE103" s="22">
        <v>625256258</v>
      </c>
      <c r="BF103" s="22">
        <v>642240082</v>
      </c>
      <c r="BG103" s="22">
        <v>636249333</v>
      </c>
      <c r="BH103" s="22">
        <v>635671573</v>
      </c>
      <c r="BI103" s="22">
        <v>621838520</v>
      </c>
      <c r="BJ103" s="23">
        <v>584301197</v>
      </c>
      <c r="BK103" s="22">
        <v>574208776</v>
      </c>
      <c r="BL103" s="22">
        <v>615949351</v>
      </c>
      <c r="BM103" s="22">
        <v>599229103</v>
      </c>
      <c r="BN103" s="22">
        <v>592125102</v>
      </c>
      <c r="BO103" s="22">
        <v>572596997</v>
      </c>
      <c r="BP103" s="25">
        <v>577274068</v>
      </c>
      <c r="BQ103" s="52">
        <v>582038600</v>
      </c>
      <c r="BR103" s="22">
        <f>+BR13+BR43+BR73</f>
        <v>584777691</v>
      </c>
      <c r="BS103" s="22">
        <f>+BS13+BS43+BS73</f>
        <v>598208016</v>
      </c>
      <c r="BT103" s="22">
        <f>+BT13+BT43+BT73</f>
        <v>581861784</v>
      </c>
      <c r="BU103" s="22">
        <f>+BU13+BU43+BU73</f>
        <v>475934608</v>
      </c>
      <c r="BV103" s="79">
        <f>+BV13+BV43+BV73</f>
        <v>494120060</v>
      </c>
    </row>
    <row r="104" spans="1:74" ht="12">
      <c r="A104" s="138"/>
      <c r="B104" s="126" t="s">
        <v>12</v>
      </c>
      <c r="C104" s="16" t="s">
        <v>106</v>
      </c>
      <c r="D104" s="24">
        <v>33485959</v>
      </c>
      <c r="E104" s="18">
        <v>33636183</v>
      </c>
      <c r="F104" s="18">
        <v>33625778</v>
      </c>
      <c r="G104" s="18">
        <v>32634805</v>
      </c>
      <c r="H104" s="18">
        <v>32222570</v>
      </c>
      <c r="I104" s="18">
        <v>46055569</v>
      </c>
      <c r="J104" s="18">
        <v>38608547</v>
      </c>
      <c r="K104" s="18">
        <v>38375555</v>
      </c>
      <c r="L104" s="19">
        <v>32453742</v>
      </c>
      <c r="M104" s="18">
        <v>30752369</v>
      </c>
      <c r="N104" s="18">
        <v>34163197</v>
      </c>
      <c r="O104" s="18">
        <v>32838907</v>
      </c>
      <c r="P104" s="18">
        <v>33010109</v>
      </c>
      <c r="Q104" s="18">
        <v>33310564</v>
      </c>
      <c r="R104" s="24">
        <f aca="true" t="shared" si="121" ref="R104:X104">SUM(R84,R91,R94,R101)</f>
        <v>34954452</v>
      </c>
      <c r="S104" s="1">
        <f t="shared" si="121"/>
        <v>34788877</v>
      </c>
      <c r="T104" s="19">
        <f t="shared" si="121"/>
        <v>36146658</v>
      </c>
      <c r="U104" s="19">
        <f t="shared" si="121"/>
        <v>37207955</v>
      </c>
      <c r="V104" s="18">
        <f t="shared" si="121"/>
        <v>35165268</v>
      </c>
      <c r="W104" s="19">
        <f t="shared" si="121"/>
        <v>30271053</v>
      </c>
      <c r="X104" s="78">
        <f t="shared" si="121"/>
        <v>31820278</v>
      </c>
      <c r="Z104" s="138"/>
      <c r="AA104" s="126" t="s">
        <v>12</v>
      </c>
      <c r="AB104" s="16" t="s">
        <v>106</v>
      </c>
      <c r="AC104" s="24">
        <v>32539607</v>
      </c>
      <c r="AD104" s="18">
        <v>32668423</v>
      </c>
      <c r="AE104" s="18">
        <v>31206274</v>
      </c>
      <c r="AF104" s="18">
        <v>30746283</v>
      </c>
      <c r="AG104" s="18">
        <v>30030079</v>
      </c>
      <c r="AH104" s="18">
        <v>29827502</v>
      </c>
      <c r="AI104" s="18">
        <v>31603036</v>
      </c>
      <c r="AJ104" s="18">
        <v>31499177</v>
      </c>
      <c r="AK104" s="19">
        <v>29641200</v>
      </c>
      <c r="AL104" s="18">
        <v>29088129</v>
      </c>
      <c r="AM104" s="22">
        <v>26726914</v>
      </c>
      <c r="AN104" s="22">
        <v>27311807</v>
      </c>
      <c r="AO104" s="22">
        <v>27861986</v>
      </c>
      <c r="AP104" s="22">
        <f aca="true" t="shared" si="122" ref="AP104:AW104">SUM(AP84,AP91,AP94,AP101)</f>
        <v>29000512</v>
      </c>
      <c r="AQ104" s="25">
        <f t="shared" si="122"/>
        <v>28109072</v>
      </c>
      <c r="AR104" s="52">
        <f t="shared" si="122"/>
        <v>27890722</v>
      </c>
      <c r="AS104" s="18">
        <f t="shared" si="122"/>
        <v>27449756</v>
      </c>
      <c r="AT104" s="19">
        <f t="shared" si="122"/>
        <v>28148767</v>
      </c>
      <c r="AU104" s="18">
        <f t="shared" si="122"/>
        <v>27409027</v>
      </c>
      <c r="AV104" s="19">
        <f t="shared" si="122"/>
        <v>25011256</v>
      </c>
      <c r="AW104" s="78">
        <f t="shared" si="122"/>
        <v>24657566</v>
      </c>
      <c r="AY104" s="123"/>
      <c r="AZ104" s="125"/>
      <c r="BA104" s="75" t="s">
        <v>97</v>
      </c>
      <c r="BB104" s="31">
        <v>-9039617</v>
      </c>
      <c r="BC104" s="32">
        <v>-9054241</v>
      </c>
      <c r="BD104" s="32">
        <v>-7978432</v>
      </c>
      <c r="BE104" s="32">
        <v>-7206760</v>
      </c>
      <c r="BF104" s="32">
        <v>-6561647</v>
      </c>
      <c r="BG104" s="32">
        <v>-7338059</v>
      </c>
      <c r="BH104" s="32">
        <v>-7151146</v>
      </c>
      <c r="BI104" s="32">
        <v>-6382879</v>
      </c>
      <c r="BJ104" s="33">
        <v>-6350220</v>
      </c>
      <c r="BK104" s="32">
        <v>-6031899</v>
      </c>
      <c r="BL104" s="32"/>
      <c r="BM104" s="32"/>
      <c r="BN104" s="32"/>
      <c r="BO104" s="32"/>
      <c r="BP104" s="31"/>
      <c r="BQ104" s="76"/>
      <c r="BR104" s="32"/>
      <c r="BS104" s="32"/>
      <c r="BT104" s="32"/>
      <c r="BU104" s="32"/>
      <c r="BV104" s="75"/>
    </row>
    <row r="105" spans="1:74" s="77" customFormat="1" ht="12">
      <c r="A105" s="138"/>
      <c r="B105" s="125"/>
      <c r="C105" s="75" t="s">
        <v>97</v>
      </c>
      <c r="D105" s="31">
        <v>-1856566</v>
      </c>
      <c r="E105" s="32">
        <v>-1621169</v>
      </c>
      <c r="F105" s="32">
        <v>-1466752</v>
      </c>
      <c r="G105" s="32">
        <v>-1624698</v>
      </c>
      <c r="H105" s="32">
        <v>-1558461</v>
      </c>
      <c r="I105" s="32">
        <v>-1873631</v>
      </c>
      <c r="J105" s="32">
        <v>-1564639</v>
      </c>
      <c r="K105" s="32">
        <v>-1578286</v>
      </c>
      <c r="L105" s="33">
        <v>-1403986</v>
      </c>
      <c r="M105" s="32">
        <v>-1216465</v>
      </c>
      <c r="N105" s="32">
        <v>-972188</v>
      </c>
      <c r="O105" s="32">
        <v>-655943</v>
      </c>
      <c r="P105" s="32">
        <v>-411621</v>
      </c>
      <c r="Q105" s="32">
        <v>-262614</v>
      </c>
      <c r="R105" s="31">
        <f aca="true" t="shared" si="123" ref="R105:X105">SUM(R85,R95)</f>
        <v>-132295</v>
      </c>
      <c r="S105" s="76">
        <f t="shared" si="123"/>
        <v>-10772</v>
      </c>
      <c r="T105" s="33">
        <f t="shared" si="123"/>
        <v>14081</v>
      </c>
      <c r="U105" s="33">
        <f t="shared" si="123"/>
        <v>-34116</v>
      </c>
      <c r="V105" s="32">
        <f t="shared" si="123"/>
        <v>0</v>
      </c>
      <c r="W105" s="33">
        <f t="shared" si="123"/>
        <v>-674642</v>
      </c>
      <c r="X105" s="75">
        <f t="shared" si="123"/>
        <v>-1717</v>
      </c>
      <c r="Z105" s="138"/>
      <c r="AA105" s="125"/>
      <c r="AB105" s="75" t="s">
        <v>97</v>
      </c>
      <c r="AC105" s="31">
        <v>-323318</v>
      </c>
      <c r="AD105" s="32">
        <v>-265584</v>
      </c>
      <c r="AE105" s="32">
        <v>-244518</v>
      </c>
      <c r="AF105" s="32">
        <v>-302143</v>
      </c>
      <c r="AG105" s="32">
        <v>0</v>
      </c>
      <c r="AH105" s="32">
        <v>-929998</v>
      </c>
      <c r="AI105" s="32">
        <v>-953512</v>
      </c>
      <c r="AJ105" s="32">
        <v>-831608</v>
      </c>
      <c r="AK105" s="33">
        <v>-953672</v>
      </c>
      <c r="AL105" s="32">
        <v>-987986</v>
      </c>
      <c r="AM105" s="32">
        <v>0</v>
      </c>
      <c r="AN105" s="32">
        <v>0</v>
      </c>
      <c r="AO105" s="32">
        <v>0</v>
      </c>
      <c r="AP105" s="32">
        <f aca="true" t="shared" si="124" ref="AP105:AW105">SUM(AP85,AP95)</f>
        <v>0</v>
      </c>
      <c r="AQ105" s="31">
        <f t="shared" si="124"/>
        <v>0</v>
      </c>
      <c r="AR105" s="76">
        <f t="shared" si="124"/>
        <v>0</v>
      </c>
      <c r="AS105" s="32">
        <f t="shared" si="124"/>
        <v>0</v>
      </c>
      <c r="AT105" s="33">
        <f t="shared" si="124"/>
        <v>0</v>
      </c>
      <c r="AU105" s="32">
        <f t="shared" si="124"/>
        <v>0</v>
      </c>
      <c r="AV105" s="33">
        <f t="shared" si="124"/>
        <v>0</v>
      </c>
      <c r="AW105" s="75">
        <f t="shared" si="124"/>
        <v>0</v>
      </c>
      <c r="AY105" s="123"/>
      <c r="AZ105" s="125"/>
      <c r="BA105" s="16" t="s">
        <v>105</v>
      </c>
      <c r="BB105" s="24">
        <v>639765571</v>
      </c>
      <c r="BC105" s="18">
        <v>646138404</v>
      </c>
      <c r="BD105" s="18">
        <v>625054788</v>
      </c>
      <c r="BE105" s="18">
        <v>618607351</v>
      </c>
      <c r="BF105" s="18">
        <v>637381398</v>
      </c>
      <c r="BG105" s="18">
        <v>641282910</v>
      </c>
      <c r="BH105" s="18">
        <v>642441393</v>
      </c>
      <c r="BI105" s="18">
        <v>625761625</v>
      </c>
      <c r="BJ105" s="19">
        <v>581366630</v>
      </c>
      <c r="BK105" s="18">
        <v>567704255</v>
      </c>
      <c r="BL105" s="18">
        <v>585323375</v>
      </c>
      <c r="BM105" s="18">
        <v>564076146</v>
      </c>
      <c r="BN105" s="18">
        <v>545430769</v>
      </c>
      <c r="BO105" s="18">
        <v>553054971</v>
      </c>
      <c r="BP105" s="24">
        <v>559080545</v>
      </c>
      <c r="BQ105" s="1">
        <v>564508365</v>
      </c>
      <c r="BR105" s="18">
        <f>+BR15+BR45+BR75</f>
        <v>569831986</v>
      </c>
      <c r="BS105" s="18">
        <f>+BS15+BS45+BS75</f>
        <v>569203960</v>
      </c>
      <c r="BT105" s="18">
        <f>+BT15+BT45+BT75</f>
        <v>548918311</v>
      </c>
      <c r="BU105" s="18">
        <f>+BU15+BU45+BU75</f>
        <v>453574909</v>
      </c>
      <c r="BV105" s="78">
        <f>+BV15+BV45+BV75</f>
        <v>478422086</v>
      </c>
    </row>
    <row r="106" spans="1:74" ht="12">
      <c r="A106" s="138"/>
      <c r="B106" s="125"/>
      <c r="C106" s="16" t="s">
        <v>108</v>
      </c>
      <c r="D106" s="24">
        <v>63892393</v>
      </c>
      <c r="E106" s="18">
        <v>65022445</v>
      </c>
      <c r="F106" s="18">
        <v>61483078</v>
      </c>
      <c r="G106" s="18">
        <v>59701975</v>
      </c>
      <c r="H106" s="18">
        <v>58914792</v>
      </c>
      <c r="I106" s="18">
        <v>75612330</v>
      </c>
      <c r="J106" s="18">
        <v>66031759</v>
      </c>
      <c r="K106" s="18">
        <v>63547807</v>
      </c>
      <c r="L106" s="19">
        <v>54235647</v>
      </c>
      <c r="M106" s="18">
        <v>54638307</v>
      </c>
      <c r="N106" s="18">
        <v>58784811</v>
      </c>
      <c r="O106" s="18">
        <v>56855305</v>
      </c>
      <c r="P106" s="18">
        <v>53506908</v>
      </c>
      <c r="Q106" s="18">
        <v>56377374</v>
      </c>
      <c r="R106" s="24">
        <f aca="true" t="shared" si="125" ref="R106:X106">SUM(R86,R92,R96,R102)</f>
        <v>58192885</v>
      </c>
      <c r="S106" s="1">
        <f t="shared" si="125"/>
        <v>58352846</v>
      </c>
      <c r="T106" s="19">
        <f t="shared" si="125"/>
        <v>59387915</v>
      </c>
      <c r="U106" s="19">
        <f t="shared" si="125"/>
        <v>59472280</v>
      </c>
      <c r="V106" s="18">
        <f t="shared" si="125"/>
        <v>57810985</v>
      </c>
      <c r="W106" s="19">
        <f t="shared" si="125"/>
        <v>50673237</v>
      </c>
      <c r="X106" s="78">
        <f t="shared" si="125"/>
        <v>53463046</v>
      </c>
      <c r="Z106" s="138"/>
      <c r="AA106" s="125"/>
      <c r="AB106" s="16" t="s">
        <v>108</v>
      </c>
      <c r="AC106" s="24">
        <v>72542450</v>
      </c>
      <c r="AD106" s="18">
        <v>72490395</v>
      </c>
      <c r="AE106" s="18">
        <v>71347100</v>
      </c>
      <c r="AF106" s="18">
        <v>69595689</v>
      </c>
      <c r="AG106" s="18">
        <v>71334858</v>
      </c>
      <c r="AH106" s="18">
        <v>70866546</v>
      </c>
      <c r="AI106" s="18">
        <v>74186218</v>
      </c>
      <c r="AJ106" s="18">
        <v>74627289</v>
      </c>
      <c r="AK106" s="19">
        <v>68039813</v>
      </c>
      <c r="AL106" s="18">
        <v>68566706</v>
      </c>
      <c r="AM106" s="18">
        <v>65933092</v>
      </c>
      <c r="AN106" s="18">
        <v>66796763</v>
      </c>
      <c r="AO106" s="18">
        <v>61999716</v>
      </c>
      <c r="AP106" s="18">
        <f aca="true" t="shared" si="126" ref="AP106:AW106">SUM(AP86,AP92,AP96,AP102)</f>
        <v>67326121</v>
      </c>
      <c r="AQ106" s="24">
        <f t="shared" si="126"/>
        <v>65504849</v>
      </c>
      <c r="AR106" s="1">
        <f t="shared" si="126"/>
        <v>65327547</v>
      </c>
      <c r="AS106" s="18">
        <f t="shared" si="126"/>
        <v>63910043</v>
      </c>
      <c r="AT106" s="19">
        <f t="shared" si="126"/>
        <v>65786898</v>
      </c>
      <c r="AU106" s="18">
        <f t="shared" si="126"/>
        <v>65330906</v>
      </c>
      <c r="AV106" s="19">
        <f t="shared" si="126"/>
        <v>59109034</v>
      </c>
      <c r="AW106" s="78">
        <f t="shared" si="126"/>
        <v>61570907</v>
      </c>
      <c r="AY106" s="123"/>
      <c r="AZ106" s="125"/>
      <c r="BA106" s="75" t="s">
        <v>97</v>
      </c>
      <c r="BB106" s="31">
        <v>-6307225</v>
      </c>
      <c r="BC106" s="32">
        <v>-5678511</v>
      </c>
      <c r="BD106" s="32">
        <v>-4470455</v>
      </c>
      <c r="BE106" s="32">
        <v>-4736678</v>
      </c>
      <c r="BF106" s="32">
        <v>-4306519</v>
      </c>
      <c r="BG106" s="32">
        <v>-4034572</v>
      </c>
      <c r="BH106" s="32">
        <v>-4295822</v>
      </c>
      <c r="BI106" s="32">
        <v>-4386221</v>
      </c>
      <c r="BJ106" s="33">
        <v>-5166643</v>
      </c>
      <c r="BK106" s="32">
        <v>-4999413</v>
      </c>
      <c r="BL106" s="32"/>
      <c r="BM106" s="32"/>
      <c r="BN106" s="32"/>
      <c r="BO106" s="32"/>
      <c r="BP106" s="31"/>
      <c r="BQ106" s="76"/>
      <c r="BR106" s="32"/>
      <c r="BS106" s="32"/>
      <c r="BT106" s="32"/>
      <c r="BU106" s="32"/>
      <c r="BV106" s="75"/>
    </row>
    <row r="107" spans="1:74" s="77" customFormat="1" ht="12">
      <c r="A107" s="138"/>
      <c r="B107" s="125"/>
      <c r="C107" s="75" t="s">
        <v>97</v>
      </c>
      <c r="D107" s="31">
        <v>-1855631</v>
      </c>
      <c r="E107" s="32">
        <v>-1620107</v>
      </c>
      <c r="F107" s="32">
        <v>-1465693</v>
      </c>
      <c r="G107" s="32">
        <v>-1623322</v>
      </c>
      <c r="H107" s="32">
        <v>-1558534</v>
      </c>
      <c r="I107" s="32">
        <v>-1873159</v>
      </c>
      <c r="J107" s="32">
        <v>-1567810</v>
      </c>
      <c r="K107" s="32">
        <v>-1578086</v>
      </c>
      <c r="L107" s="33">
        <v>-1404042</v>
      </c>
      <c r="M107" s="32">
        <v>-1217521</v>
      </c>
      <c r="N107" s="32">
        <v>-973177</v>
      </c>
      <c r="O107" s="32">
        <v>-655943</v>
      </c>
      <c r="P107" s="32">
        <v>-410463</v>
      </c>
      <c r="Q107" s="32">
        <v>-262614</v>
      </c>
      <c r="R107" s="31">
        <f aca="true" t="shared" si="127" ref="R107:X107">SUM(R87,R97)</f>
        <v>-132295</v>
      </c>
      <c r="S107" s="76">
        <f t="shared" si="127"/>
        <v>-10772</v>
      </c>
      <c r="T107" s="33">
        <f t="shared" si="127"/>
        <v>14081</v>
      </c>
      <c r="U107" s="33">
        <f t="shared" si="127"/>
        <v>-34116</v>
      </c>
      <c r="V107" s="32">
        <f t="shared" si="127"/>
        <v>-17200</v>
      </c>
      <c r="W107" s="33">
        <f t="shared" si="127"/>
        <v>-674642</v>
      </c>
      <c r="X107" s="75">
        <f t="shared" si="127"/>
        <v>0</v>
      </c>
      <c r="Z107" s="138"/>
      <c r="AA107" s="125"/>
      <c r="AB107" s="75" t="s">
        <v>97</v>
      </c>
      <c r="AC107" s="31">
        <v>-437464</v>
      </c>
      <c r="AD107" s="32">
        <v>-359758</v>
      </c>
      <c r="AE107" s="32">
        <v>-268142</v>
      </c>
      <c r="AF107" s="32">
        <v>-307660</v>
      </c>
      <c r="AG107" s="32">
        <v>0</v>
      </c>
      <c r="AH107" s="32">
        <v>-1061650</v>
      </c>
      <c r="AI107" s="32">
        <v>-1112821</v>
      </c>
      <c r="AJ107" s="32">
        <v>-938142</v>
      </c>
      <c r="AK107" s="33">
        <v>-1042905</v>
      </c>
      <c r="AL107" s="32">
        <v>-895453</v>
      </c>
      <c r="AM107" s="32">
        <v>0</v>
      </c>
      <c r="AN107" s="32">
        <v>0</v>
      </c>
      <c r="AO107" s="32">
        <v>0</v>
      </c>
      <c r="AP107" s="32">
        <f aca="true" t="shared" si="128" ref="AP107:AW107">SUM(AP87,AP97)</f>
        <v>0</v>
      </c>
      <c r="AQ107" s="31">
        <f t="shared" si="128"/>
        <v>0</v>
      </c>
      <c r="AR107" s="76">
        <f t="shared" si="128"/>
        <v>0</v>
      </c>
      <c r="AS107" s="32">
        <f t="shared" si="128"/>
        <v>0</v>
      </c>
      <c r="AT107" s="33">
        <f t="shared" si="128"/>
        <v>0</v>
      </c>
      <c r="AU107" s="32">
        <f t="shared" si="128"/>
        <v>0</v>
      </c>
      <c r="AV107" s="33">
        <f t="shared" si="128"/>
        <v>0</v>
      </c>
      <c r="AW107" s="75">
        <f t="shared" si="128"/>
        <v>0</v>
      </c>
      <c r="AY107" s="123"/>
      <c r="AZ107" s="125"/>
      <c r="BA107" s="20" t="s">
        <v>12</v>
      </c>
      <c r="BB107" s="25">
        <f>SUM(BB103,BB105)</f>
        <v>1278950721</v>
      </c>
      <c r="BC107" s="22">
        <f aca="true" t="shared" si="129" ref="BC107:BV108">SUM(BC103,BC105)</f>
        <v>1284325768</v>
      </c>
      <c r="BD107" s="22">
        <f t="shared" si="129"/>
        <v>1253804405</v>
      </c>
      <c r="BE107" s="22">
        <f t="shared" si="129"/>
        <v>1243863609</v>
      </c>
      <c r="BF107" s="22">
        <f t="shared" si="129"/>
        <v>1279621480</v>
      </c>
      <c r="BG107" s="22">
        <f t="shared" si="129"/>
        <v>1277532243</v>
      </c>
      <c r="BH107" s="22">
        <f t="shared" si="129"/>
        <v>1278112966</v>
      </c>
      <c r="BI107" s="22">
        <f t="shared" si="129"/>
        <v>1247600145</v>
      </c>
      <c r="BJ107" s="23">
        <f t="shared" si="129"/>
        <v>1165667827</v>
      </c>
      <c r="BK107" s="22">
        <f t="shared" si="129"/>
        <v>1141913031</v>
      </c>
      <c r="BL107" s="22">
        <f t="shared" si="129"/>
        <v>1201272726</v>
      </c>
      <c r="BM107" s="22">
        <f t="shared" si="129"/>
        <v>1163305249</v>
      </c>
      <c r="BN107" s="22">
        <f t="shared" si="129"/>
        <v>1137555871</v>
      </c>
      <c r="BO107" s="22">
        <f t="shared" si="129"/>
        <v>1125651968</v>
      </c>
      <c r="BP107" s="25">
        <f t="shared" si="129"/>
        <v>1136354613</v>
      </c>
      <c r="BQ107" s="52">
        <f t="shared" si="129"/>
        <v>1146546965</v>
      </c>
      <c r="BR107" s="22">
        <f t="shared" si="129"/>
        <v>1154609677</v>
      </c>
      <c r="BS107" s="22">
        <f t="shared" si="129"/>
        <v>1167411976</v>
      </c>
      <c r="BT107" s="22">
        <f t="shared" si="129"/>
        <v>1130780095</v>
      </c>
      <c r="BU107" s="22">
        <f t="shared" si="129"/>
        <v>929509517</v>
      </c>
      <c r="BV107" s="79">
        <f t="shared" si="129"/>
        <v>972542146</v>
      </c>
    </row>
    <row r="108" spans="1:74" ht="12">
      <c r="A108" s="138"/>
      <c r="B108" s="125"/>
      <c r="C108" s="20" t="s">
        <v>12</v>
      </c>
      <c r="D108" s="25">
        <v>97378352</v>
      </c>
      <c r="E108" s="22">
        <v>98658628</v>
      </c>
      <c r="F108" s="22">
        <v>95108856</v>
      </c>
      <c r="G108" s="22">
        <v>92336780</v>
      </c>
      <c r="H108" s="22">
        <v>91137362</v>
      </c>
      <c r="I108" s="22">
        <v>121667899</v>
      </c>
      <c r="J108" s="22">
        <v>104640306</v>
      </c>
      <c r="K108" s="22">
        <v>101923362</v>
      </c>
      <c r="L108" s="23">
        <v>86689389</v>
      </c>
      <c r="M108" s="22">
        <v>85390676</v>
      </c>
      <c r="N108" s="22">
        <v>92948008</v>
      </c>
      <c r="O108" s="22">
        <v>89694212</v>
      </c>
      <c r="P108" s="22">
        <v>86517017</v>
      </c>
      <c r="Q108" s="22">
        <v>89687938</v>
      </c>
      <c r="R108" s="25">
        <f aca="true" t="shared" si="130" ref="R108:X109">SUM(R104,R106)</f>
        <v>93147337</v>
      </c>
      <c r="S108" s="52">
        <f t="shared" si="130"/>
        <v>93141723</v>
      </c>
      <c r="T108" s="23">
        <f t="shared" si="130"/>
        <v>95534573</v>
      </c>
      <c r="U108" s="23">
        <f t="shared" si="130"/>
        <v>96680235</v>
      </c>
      <c r="V108" s="22">
        <f t="shared" si="130"/>
        <v>92976253</v>
      </c>
      <c r="W108" s="23">
        <f t="shared" si="130"/>
        <v>80944290</v>
      </c>
      <c r="X108" s="79">
        <f t="shared" si="130"/>
        <v>85283324</v>
      </c>
      <c r="Z108" s="138"/>
      <c r="AA108" s="125"/>
      <c r="AB108" s="20" t="s">
        <v>12</v>
      </c>
      <c r="AC108" s="25">
        <v>105082057</v>
      </c>
      <c r="AD108" s="22">
        <v>105158818</v>
      </c>
      <c r="AE108" s="22">
        <v>102553374</v>
      </c>
      <c r="AF108" s="22">
        <v>100341972</v>
      </c>
      <c r="AG108" s="22">
        <v>101364937</v>
      </c>
      <c r="AH108" s="22">
        <v>100694048</v>
      </c>
      <c r="AI108" s="22">
        <v>105789254</v>
      </c>
      <c r="AJ108" s="22">
        <v>106126466</v>
      </c>
      <c r="AK108" s="23">
        <v>97681013</v>
      </c>
      <c r="AL108" s="22">
        <v>97654835</v>
      </c>
      <c r="AM108" s="22">
        <v>92660006</v>
      </c>
      <c r="AN108" s="22">
        <v>94108570</v>
      </c>
      <c r="AO108" s="22">
        <v>89861702</v>
      </c>
      <c r="AP108" s="22">
        <f aca="true" t="shared" si="131" ref="AP108:AW109">SUM(AP104,AP106)</f>
        <v>96326633</v>
      </c>
      <c r="AQ108" s="25">
        <f t="shared" si="131"/>
        <v>93613921</v>
      </c>
      <c r="AR108" s="52">
        <f t="shared" si="131"/>
        <v>93218269</v>
      </c>
      <c r="AS108" s="22">
        <f t="shared" si="131"/>
        <v>91359799</v>
      </c>
      <c r="AT108" s="23">
        <f t="shared" si="131"/>
        <v>93935665</v>
      </c>
      <c r="AU108" s="22">
        <f t="shared" si="131"/>
        <v>92739933</v>
      </c>
      <c r="AV108" s="23">
        <f t="shared" si="131"/>
        <v>84120290</v>
      </c>
      <c r="AW108" s="79">
        <f t="shared" si="131"/>
        <v>86228473</v>
      </c>
      <c r="AY108" s="123"/>
      <c r="AZ108" s="125"/>
      <c r="BA108" s="75" t="s">
        <v>97</v>
      </c>
      <c r="BB108" s="31">
        <f>SUM(BB104,BB106)</f>
        <v>-15346842</v>
      </c>
      <c r="BC108" s="32">
        <f t="shared" si="129"/>
        <v>-14732752</v>
      </c>
      <c r="BD108" s="32">
        <f t="shared" si="129"/>
        <v>-12448887</v>
      </c>
      <c r="BE108" s="32">
        <f t="shared" si="129"/>
        <v>-11943438</v>
      </c>
      <c r="BF108" s="32">
        <f t="shared" si="129"/>
        <v>-10868166</v>
      </c>
      <c r="BG108" s="32">
        <f t="shared" si="129"/>
        <v>-11372631</v>
      </c>
      <c r="BH108" s="32">
        <f t="shared" si="129"/>
        <v>-11446968</v>
      </c>
      <c r="BI108" s="32">
        <f t="shared" si="129"/>
        <v>-10769100</v>
      </c>
      <c r="BJ108" s="33">
        <f t="shared" si="129"/>
        <v>-11516863</v>
      </c>
      <c r="BK108" s="32">
        <f t="shared" si="129"/>
        <v>-11031312</v>
      </c>
      <c r="BL108" s="32">
        <f t="shared" si="129"/>
        <v>0</v>
      </c>
      <c r="BM108" s="32">
        <f t="shared" si="129"/>
        <v>0</v>
      </c>
      <c r="BN108" s="32">
        <f t="shared" si="129"/>
        <v>0</v>
      </c>
      <c r="BO108" s="32">
        <f t="shared" si="129"/>
        <v>0</v>
      </c>
      <c r="BP108" s="31">
        <f t="shared" si="129"/>
        <v>0</v>
      </c>
      <c r="BQ108" s="76">
        <f t="shared" si="129"/>
        <v>0</v>
      </c>
      <c r="BR108" s="32">
        <f>SUM(BR104,BR106)</f>
        <v>0</v>
      </c>
      <c r="BS108" s="32">
        <f>SUM(BS104,BS106)</f>
        <v>0</v>
      </c>
      <c r="BT108" s="32">
        <f>SUM(BT104,BT106)</f>
        <v>0</v>
      </c>
      <c r="BU108" s="32">
        <f>SUM(BU104,BU106)</f>
        <v>0</v>
      </c>
      <c r="BV108" s="75">
        <f>SUM(BV104,BV106)</f>
        <v>0</v>
      </c>
    </row>
    <row r="109" spans="1:74" s="77" customFormat="1" ht="12">
      <c r="A109" s="138"/>
      <c r="B109" s="125"/>
      <c r="C109" s="75" t="s">
        <v>97</v>
      </c>
      <c r="D109" s="31">
        <v>-3712197</v>
      </c>
      <c r="E109" s="32">
        <v>-3241276</v>
      </c>
      <c r="F109" s="32">
        <v>-2932445</v>
      </c>
      <c r="G109" s="32">
        <v>-3248020</v>
      </c>
      <c r="H109" s="32">
        <v>-3116995</v>
      </c>
      <c r="I109" s="32">
        <v>-3746790</v>
      </c>
      <c r="J109" s="32">
        <v>-3132449</v>
      </c>
      <c r="K109" s="32">
        <v>-3156372</v>
      </c>
      <c r="L109" s="33">
        <v>-2808028</v>
      </c>
      <c r="M109" s="32">
        <v>-2433986</v>
      </c>
      <c r="N109" s="32">
        <v>-1945365</v>
      </c>
      <c r="O109" s="32">
        <v>-1311886</v>
      </c>
      <c r="P109" s="32">
        <v>-822084</v>
      </c>
      <c r="Q109" s="32">
        <v>-525228</v>
      </c>
      <c r="R109" s="31">
        <f t="shared" si="130"/>
        <v>-264590</v>
      </c>
      <c r="S109" s="76">
        <f t="shared" si="130"/>
        <v>-21544</v>
      </c>
      <c r="T109" s="33">
        <f t="shared" si="130"/>
        <v>28162</v>
      </c>
      <c r="U109" s="33">
        <f t="shared" si="130"/>
        <v>-68232</v>
      </c>
      <c r="V109" s="32">
        <f t="shared" si="130"/>
        <v>-17200</v>
      </c>
      <c r="W109" s="33">
        <f t="shared" si="130"/>
        <v>-1349284</v>
      </c>
      <c r="X109" s="75">
        <f t="shared" si="130"/>
        <v>-1717</v>
      </c>
      <c r="Z109" s="138"/>
      <c r="AA109" s="125"/>
      <c r="AB109" s="75" t="s">
        <v>97</v>
      </c>
      <c r="AC109" s="31">
        <v>-760782</v>
      </c>
      <c r="AD109" s="32">
        <v>-625342</v>
      </c>
      <c r="AE109" s="32">
        <v>-512660</v>
      </c>
      <c r="AF109" s="32">
        <v>-609803</v>
      </c>
      <c r="AG109" s="32">
        <v>0</v>
      </c>
      <c r="AH109" s="32">
        <v>-1991648</v>
      </c>
      <c r="AI109" s="32">
        <v>-2066333</v>
      </c>
      <c r="AJ109" s="32">
        <v>-1769750</v>
      </c>
      <c r="AK109" s="33">
        <v>-1996577</v>
      </c>
      <c r="AL109" s="32">
        <v>-1883439</v>
      </c>
      <c r="AM109" s="18">
        <v>0</v>
      </c>
      <c r="AN109" s="18">
        <v>0</v>
      </c>
      <c r="AO109" s="18">
        <v>0</v>
      </c>
      <c r="AP109" s="32">
        <f t="shared" si="131"/>
        <v>0</v>
      </c>
      <c r="AQ109" s="24">
        <f t="shared" si="131"/>
        <v>0</v>
      </c>
      <c r="AR109" s="76">
        <f t="shared" si="131"/>
        <v>0</v>
      </c>
      <c r="AS109" s="32">
        <f t="shared" si="131"/>
        <v>0</v>
      </c>
      <c r="AT109" s="33">
        <f t="shared" si="131"/>
        <v>0</v>
      </c>
      <c r="AU109" s="32">
        <f t="shared" si="131"/>
        <v>0</v>
      </c>
      <c r="AV109" s="33">
        <f t="shared" si="131"/>
        <v>0</v>
      </c>
      <c r="AW109" s="75">
        <f t="shared" si="131"/>
        <v>0</v>
      </c>
      <c r="AY109" s="123"/>
      <c r="AZ109" s="136"/>
      <c r="BA109" s="16"/>
      <c r="BB109" s="34">
        <f aca="true" t="shared" si="132" ref="BB109:BV109">BB107/$BB107*100</f>
        <v>100</v>
      </c>
      <c r="BC109" s="34">
        <f t="shared" si="132"/>
        <v>100.42027006293075</v>
      </c>
      <c r="BD109" s="34">
        <f t="shared" si="132"/>
        <v>98.0338322980624</v>
      </c>
      <c r="BE109" s="34">
        <f t="shared" si="132"/>
        <v>97.25657045077031</v>
      </c>
      <c r="BF109" s="34">
        <f t="shared" si="132"/>
        <v>100.0524460394749</v>
      </c>
      <c r="BG109" s="34">
        <f t="shared" si="132"/>
        <v>99.8890904882644</v>
      </c>
      <c r="BH109" s="34">
        <f t="shared" si="132"/>
        <v>99.93449669434136</v>
      </c>
      <c r="BI109" s="34">
        <f t="shared" si="132"/>
        <v>97.54872682072634</v>
      </c>
      <c r="BJ109" s="34">
        <f t="shared" si="132"/>
        <v>91.14251298819198</v>
      </c>
      <c r="BK109" s="34">
        <f t="shared" si="132"/>
        <v>89.28514697635485</v>
      </c>
      <c r="BL109" s="34">
        <f t="shared" si="132"/>
        <v>93.92642783458737</v>
      </c>
      <c r="BM109" s="34">
        <f>BM107/$BB107*100</f>
        <v>90.95778515144212</v>
      </c>
      <c r="BN109" s="34">
        <f t="shared" si="132"/>
        <v>88.94446457722431</v>
      </c>
      <c r="BO109" s="34">
        <f t="shared" si="132"/>
        <v>88.01370916933084</v>
      </c>
      <c r="BP109" s="41">
        <f t="shared" si="132"/>
        <v>88.85053930080234</v>
      </c>
      <c r="BQ109" s="54">
        <f t="shared" si="132"/>
        <v>89.64747008418942</v>
      </c>
      <c r="BR109" s="34">
        <f t="shared" si="132"/>
        <v>90.27788624234256</v>
      </c>
      <c r="BS109" s="34">
        <f t="shared" si="132"/>
        <v>91.27888642083185</v>
      </c>
      <c r="BT109" s="34">
        <f t="shared" si="132"/>
        <v>88.4146727808131</v>
      </c>
      <c r="BU109" s="34">
        <f t="shared" si="132"/>
        <v>72.67750834631259</v>
      </c>
      <c r="BV109" s="88">
        <f t="shared" si="132"/>
        <v>76.04219068265414</v>
      </c>
    </row>
    <row r="110" spans="1:74" ht="12.75" thickBot="1">
      <c r="A110" s="140"/>
      <c r="B110" s="127"/>
      <c r="C110" s="35"/>
      <c r="D110" s="39">
        <f aca="true" t="shared" si="133" ref="D110:X110">D108/$D108*100</f>
        <v>100</v>
      </c>
      <c r="E110" s="39">
        <f t="shared" si="133"/>
        <v>101.31474395869833</v>
      </c>
      <c r="F110" s="39">
        <f>F108/$D108*100</f>
        <v>97.66940397594735</v>
      </c>
      <c r="G110" s="39">
        <f t="shared" si="133"/>
        <v>94.82269734858524</v>
      </c>
      <c r="H110" s="39">
        <f t="shared" si="133"/>
        <v>93.59098827221885</v>
      </c>
      <c r="I110" s="39">
        <f t="shared" si="133"/>
        <v>124.9434771703674</v>
      </c>
      <c r="J110" s="39">
        <f t="shared" si="133"/>
        <v>107.4574624142335</v>
      </c>
      <c r="K110" s="39">
        <f t="shared" si="133"/>
        <v>104.66737206643218</v>
      </c>
      <c r="L110" s="39">
        <f t="shared" si="133"/>
        <v>89.02326566380995</v>
      </c>
      <c r="M110" s="39">
        <f t="shared" si="133"/>
        <v>87.68958833889488</v>
      </c>
      <c r="N110" s="39">
        <f t="shared" si="133"/>
        <v>95.45038100459946</v>
      </c>
      <c r="O110" s="39">
        <f t="shared" si="133"/>
        <v>92.10898537284756</v>
      </c>
      <c r="P110" s="39">
        <f t="shared" si="133"/>
        <v>88.84625301524922</v>
      </c>
      <c r="Q110" s="39">
        <f t="shared" si="133"/>
        <v>92.10254246241506</v>
      </c>
      <c r="R110" s="43">
        <f t="shared" si="133"/>
        <v>95.65507639726744</v>
      </c>
      <c r="S110" s="56">
        <f t="shared" si="133"/>
        <v>95.64931125554477</v>
      </c>
      <c r="T110" s="44">
        <f t="shared" si="133"/>
        <v>98.10658225146386</v>
      </c>
      <c r="U110" s="44">
        <f t="shared" si="133"/>
        <v>99.28308809333721</v>
      </c>
      <c r="V110" s="39">
        <f t="shared" si="133"/>
        <v>95.47938642461314</v>
      </c>
      <c r="W110" s="44">
        <f t="shared" si="133"/>
        <v>83.12349545615642</v>
      </c>
      <c r="X110" s="87">
        <f t="shared" si="133"/>
        <v>87.57934617747485</v>
      </c>
      <c r="Z110" s="140"/>
      <c r="AA110" s="127"/>
      <c r="AB110" s="35"/>
      <c r="AC110" s="39">
        <f aca="true" t="shared" si="134" ref="AC110:AW110">AC108/$AC108*100</f>
        <v>100</v>
      </c>
      <c r="AD110" s="39">
        <f t="shared" si="134"/>
        <v>100.07304862713147</v>
      </c>
      <c r="AE110" s="39">
        <f t="shared" si="134"/>
        <v>97.5936110576899</v>
      </c>
      <c r="AF110" s="39">
        <f t="shared" si="134"/>
        <v>95.48915853445845</v>
      </c>
      <c r="AG110" s="39">
        <f t="shared" si="134"/>
        <v>96.46265013635963</v>
      </c>
      <c r="AH110" s="39">
        <f t="shared" si="134"/>
        <v>95.82420717173437</v>
      </c>
      <c r="AI110" s="39">
        <f t="shared" si="134"/>
        <v>100.67299500998539</v>
      </c>
      <c r="AJ110" s="39">
        <f t="shared" si="134"/>
        <v>100.99389851114162</v>
      </c>
      <c r="AK110" s="39">
        <f t="shared" si="134"/>
        <v>92.95689082294992</v>
      </c>
      <c r="AL110" s="39">
        <f t="shared" si="134"/>
        <v>92.9319788629566</v>
      </c>
      <c r="AM110" s="39">
        <f t="shared" si="134"/>
        <v>88.1787135171897</v>
      </c>
      <c r="AN110" s="39">
        <f t="shared" si="134"/>
        <v>89.557220982075</v>
      </c>
      <c r="AO110" s="39">
        <f t="shared" si="134"/>
        <v>85.51574318725032</v>
      </c>
      <c r="AP110" s="39">
        <f t="shared" si="134"/>
        <v>91.66801236104466</v>
      </c>
      <c r="AQ110" s="43">
        <f t="shared" si="134"/>
        <v>89.08649456681268</v>
      </c>
      <c r="AR110" s="56">
        <f t="shared" si="134"/>
        <v>88.7099773846262</v>
      </c>
      <c r="AS110" s="39">
        <f t="shared" si="134"/>
        <v>86.94138810015872</v>
      </c>
      <c r="AT110" s="44">
        <f t="shared" si="134"/>
        <v>89.3926781429488</v>
      </c>
      <c r="AU110" s="39">
        <f t="shared" si="134"/>
        <v>88.25477502786228</v>
      </c>
      <c r="AV110" s="44">
        <f t="shared" si="134"/>
        <v>80.05200164667502</v>
      </c>
      <c r="AW110" s="87">
        <f t="shared" si="134"/>
        <v>82.05822712435102</v>
      </c>
      <c r="AY110" s="123"/>
      <c r="AZ110" s="126" t="s">
        <v>99</v>
      </c>
      <c r="BA110" s="20" t="s">
        <v>103</v>
      </c>
      <c r="BB110" s="25">
        <v>502439715</v>
      </c>
      <c r="BC110" s="22">
        <v>515869370</v>
      </c>
      <c r="BD110" s="22">
        <v>517330370</v>
      </c>
      <c r="BE110" s="22">
        <v>505835400</v>
      </c>
      <c r="BF110" s="22">
        <v>530994220</v>
      </c>
      <c r="BG110" s="22">
        <v>533939420</v>
      </c>
      <c r="BH110" s="22">
        <v>547953100</v>
      </c>
      <c r="BI110" s="22">
        <v>543016980</v>
      </c>
      <c r="BJ110" s="23">
        <v>467423860</v>
      </c>
      <c r="BK110" s="22">
        <v>427373240</v>
      </c>
      <c r="BL110" s="22">
        <v>419750390</v>
      </c>
      <c r="BM110" s="22">
        <v>406979240</v>
      </c>
      <c r="BN110" s="22">
        <v>401316790</v>
      </c>
      <c r="BO110" s="22">
        <v>398473255</v>
      </c>
      <c r="BP110" s="25">
        <v>409592220</v>
      </c>
      <c r="BQ110" s="52">
        <v>399174985</v>
      </c>
      <c r="BR110" s="22">
        <f aca="true" t="shared" si="135" ref="BR110:BV112">+BR20+BR50+BR80</f>
        <v>394902245</v>
      </c>
      <c r="BS110" s="22">
        <f t="shared" si="135"/>
        <v>378495920</v>
      </c>
      <c r="BT110" s="22">
        <f t="shared" si="135"/>
        <v>357868080</v>
      </c>
      <c r="BU110" s="22">
        <f t="shared" si="135"/>
        <v>307349085</v>
      </c>
      <c r="BV110" s="79">
        <f t="shared" si="135"/>
        <v>297545150</v>
      </c>
    </row>
    <row r="111" spans="1:74" ht="12" customHeight="1">
      <c r="A111" s="139" t="s">
        <v>17</v>
      </c>
      <c r="B111" s="147" t="s">
        <v>109</v>
      </c>
      <c r="C111" s="12" t="s">
        <v>95</v>
      </c>
      <c r="D111" s="40">
        <v>697287</v>
      </c>
      <c r="E111" s="14">
        <v>814453</v>
      </c>
      <c r="F111" s="14">
        <v>763816</v>
      </c>
      <c r="G111" s="14">
        <v>1229444</v>
      </c>
      <c r="H111" s="14">
        <v>1334906</v>
      </c>
      <c r="I111" s="14">
        <v>1751978</v>
      </c>
      <c r="J111" s="14">
        <v>1891493</v>
      </c>
      <c r="K111" s="14">
        <v>1827192</v>
      </c>
      <c r="L111" s="15">
        <v>2406691</v>
      </c>
      <c r="M111" s="14">
        <v>2115867</v>
      </c>
      <c r="N111" s="14">
        <v>2029419</v>
      </c>
      <c r="O111" s="14">
        <v>2180671</v>
      </c>
      <c r="P111" s="14">
        <v>2277373</v>
      </c>
      <c r="Q111" s="14">
        <v>2587061</v>
      </c>
      <c r="R111" s="13">
        <v>2489136</v>
      </c>
      <c r="S111" s="55">
        <v>3060903</v>
      </c>
      <c r="T111" s="15">
        <v>3277600</v>
      </c>
      <c r="U111" s="15">
        <v>3017817</v>
      </c>
      <c r="V111" s="14">
        <v>3694864</v>
      </c>
      <c r="W111" s="15">
        <v>2733003</v>
      </c>
      <c r="X111" s="74">
        <v>2902573</v>
      </c>
      <c r="Z111" s="139" t="s">
        <v>34</v>
      </c>
      <c r="AA111" s="135" t="s">
        <v>109</v>
      </c>
      <c r="AB111" s="12" t="s">
        <v>95</v>
      </c>
      <c r="AC111" s="13">
        <v>25412539</v>
      </c>
      <c r="AD111" s="14">
        <v>28576615</v>
      </c>
      <c r="AE111" s="14">
        <v>31895439</v>
      </c>
      <c r="AF111" s="14">
        <v>31094084</v>
      </c>
      <c r="AG111" s="14">
        <v>31358139</v>
      </c>
      <c r="AH111" s="14">
        <v>31622428</v>
      </c>
      <c r="AI111" s="14">
        <v>30807851</v>
      </c>
      <c r="AJ111" s="14">
        <v>34433294</v>
      </c>
      <c r="AK111" s="15">
        <v>33513402</v>
      </c>
      <c r="AL111" s="14">
        <v>32437872</v>
      </c>
      <c r="AM111" s="14">
        <v>33943992</v>
      </c>
      <c r="AN111" s="14">
        <v>32030890</v>
      </c>
      <c r="AO111" s="14">
        <v>38648279</v>
      </c>
      <c r="AP111" s="14">
        <v>40809508</v>
      </c>
      <c r="AQ111" s="13">
        <v>44421960</v>
      </c>
      <c r="AR111" s="55">
        <v>46720406</v>
      </c>
      <c r="AS111" s="14">
        <v>51608676</v>
      </c>
      <c r="AT111" s="15">
        <v>55958586</v>
      </c>
      <c r="AU111" s="14">
        <v>56800278</v>
      </c>
      <c r="AV111" s="15">
        <v>39938838</v>
      </c>
      <c r="AW111" s="74">
        <v>50043104</v>
      </c>
      <c r="AY111" s="123"/>
      <c r="AZ111" s="125"/>
      <c r="BA111" s="16" t="s">
        <v>105</v>
      </c>
      <c r="BB111" s="24">
        <v>501618285</v>
      </c>
      <c r="BC111" s="18">
        <v>516136755</v>
      </c>
      <c r="BD111" s="18">
        <v>518607245</v>
      </c>
      <c r="BE111" s="18">
        <v>507031938</v>
      </c>
      <c r="BF111" s="18">
        <v>533488880</v>
      </c>
      <c r="BG111" s="18">
        <v>535268745</v>
      </c>
      <c r="BH111" s="18">
        <v>548629710</v>
      </c>
      <c r="BI111" s="18">
        <v>546178330</v>
      </c>
      <c r="BJ111" s="19">
        <v>467928710</v>
      </c>
      <c r="BK111" s="18">
        <v>427892070</v>
      </c>
      <c r="BL111" s="18">
        <v>418875315</v>
      </c>
      <c r="BM111" s="18">
        <v>406970290</v>
      </c>
      <c r="BN111" s="18">
        <v>401009465</v>
      </c>
      <c r="BO111" s="18">
        <v>396365165</v>
      </c>
      <c r="BP111" s="24">
        <v>409496945</v>
      </c>
      <c r="BQ111" s="1">
        <v>397731320</v>
      </c>
      <c r="BR111" s="18">
        <f t="shared" si="135"/>
        <v>394992165</v>
      </c>
      <c r="BS111" s="18">
        <f t="shared" si="135"/>
        <v>377495025</v>
      </c>
      <c r="BT111" s="18">
        <f t="shared" si="135"/>
        <v>358053515</v>
      </c>
      <c r="BU111" s="18">
        <f t="shared" si="135"/>
        <v>306483940</v>
      </c>
      <c r="BV111" s="78">
        <f t="shared" si="135"/>
        <v>299118565</v>
      </c>
    </row>
    <row r="112" spans="1:74" s="77" customFormat="1" ht="12">
      <c r="A112" s="138"/>
      <c r="B112" s="148"/>
      <c r="C112" s="75" t="s">
        <v>97</v>
      </c>
      <c r="D112" s="31"/>
      <c r="E112" s="32"/>
      <c r="F112" s="32"/>
      <c r="G112" s="32"/>
      <c r="H112" s="32"/>
      <c r="I112" s="32"/>
      <c r="J112" s="32"/>
      <c r="K112" s="32"/>
      <c r="L112" s="33"/>
      <c r="M112" s="32"/>
      <c r="N112" s="32"/>
      <c r="O112" s="32"/>
      <c r="P112" s="32"/>
      <c r="Q112" s="32"/>
      <c r="R112" s="31"/>
      <c r="S112" s="76"/>
      <c r="T112" s="33"/>
      <c r="U112" s="33"/>
      <c r="V112" s="32"/>
      <c r="W112" s="33"/>
      <c r="X112" s="75"/>
      <c r="Z112" s="138"/>
      <c r="AA112" s="125"/>
      <c r="AB112" s="75" t="s">
        <v>97</v>
      </c>
      <c r="AC112" s="31">
        <v>-81193</v>
      </c>
      <c r="AD112" s="32">
        <v>-80724</v>
      </c>
      <c r="AE112" s="32">
        <v>-54152</v>
      </c>
      <c r="AF112" s="32">
        <v>-47561</v>
      </c>
      <c r="AG112" s="32">
        <v>-42801</v>
      </c>
      <c r="AH112" s="32">
        <v>-47644</v>
      </c>
      <c r="AI112" s="32">
        <v>-63319</v>
      </c>
      <c r="AJ112" s="32">
        <v>-66148</v>
      </c>
      <c r="AK112" s="33">
        <v>-54512</v>
      </c>
      <c r="AL112" s="32">
        <v>-55009</v>
      </c>
      <c r="AM112" s="32"/>
      <c r="AN112" s="32"/>
      <c r="AO112" s="32"/>
      <c r="AP112" s="32"/>
      <c r="AQ112" s="31"/>
      <c r="AR112" s="76"/>
      <c r="AS112" s="32"/>
      <c r="AT112" s="33"/>
      <c r="AU112" s="32"/>
      <c r="AV112" s="33"/>
      <c r="AW112" s="75"/>
      <c r="AY112" s="123"/>
      <c r="AZ112" s="125"/>
      <c r="BA112" s="26" t="s">
        <v>12</v>
      </c>
      <c r="BB112" s="82">
        <f>SUM(BB110:BB111)</f>
        <v>1004058000</v>
      </c>
      <c r="BC112" s="83">
        <f aca="true" t="shared" si="136" ref="BC112:BQ112">SUM(BC110:BC111)</f>
        <v>1032006125</v>
      </c>
      <c r="BD112" s="83">
        <f t="shared" si="136"/>
        <v>1035937615</v>
      </c>
      <c r="BE112" s="83">
        <f t="shared" si="136"/>
        <v>1012867338</v>
      </c>
      <c r="BF112" s="83">
        <f t="shared" si="136"/>
        <v>1064483100</v>
      </c>
      <c r="BG112" s="83">
        <f t="shared" si="136"/>
        <v>1069208165</v>
      </c>
      <c r="BH112" s="83">
        <f t="shared" si="136"/>
        <v>1096582810</v>
      </c>
      <c r="BI112" s="83">
        <f t="shared" si="136"/>
        <v>1089195310</v>
      </c>
      <c r="BJ112" s="84">
        <f t="shared" si="136"/>
        <v>935352570</v>
      </c>
      <c r="BK112" s="83">
        <f t="shared" si="136"/>
        <v>855265310</v>
      </c>
      <c r="BL112" s="83">
        <f t="shared" si="136"/>
        <v>838625705</v>
      </c>
      <c r="BM112" s="83">
        <f t="shared" si="136"/>
        <v>813949530</v>
      </c>
      <c r="BN112" s="83">
        <f t="shared" si="136"/>
        <v>802326255</v>
      </c>
      <c r="BO112" s="83">
        <f t="shared" si="136"/>
        <v>794838420</v>
      </c>
      <c r="BP112" s="82">
        <f t="shared" si="136"/>
        <v>819089165</v>
      </c>
      <c r="BQ112" s="85">
        <f t="shared" si="136"/>
        <v>796906305</v>
      </c>
      <c r="BR112" s="83">
        <f t="shared" si="135"/>
        <v>789894410</v>
      </c>
      <c r="BS112" s="83">
        <f t="shared" si="135"/>
        <v>755990945</v>
      </c>
      <c r="BT112" s="83">
        <f t="shared" si="135"/>
        <v>715921595</v>
      </c>
      <c r="BU112" s="83">
        <f t="shared" si="135"/>
        <v>613833025</v>
      </c>
      <c r="BV112" s="86">
        <f t="shared" si="135"/>
        <v>596663715</v>
      </c>
    </row>
    <row r="113" spans="1:74" ht="12">
      <c r="A113" s="138"/>
      <c r="B113" s="148"/>
      <c r="C113" s="16" t="s">
        <v>98</v>
      </c>
      <c r="D113" s="24">
        <v>23824693</v>
      </c>
      <c r="E113" s="18">
        <v>26120868</v>
      </c>
      <c r="F113" s="18">
        <v>23873369</v>
      </c>
      <c r="G113" s="18">
        <v>24365186</v>
      </c>
      <c r="H113" s="18">
        <v>26194233</v>
      </c>
      <c r="I113" s="18">
        <v>26997336</v>
      </c>
      <c r="J113" s="18">
        <v>29611533</v>
      </c>
      <c r="K113" s="18">
        <v>28554780</v>
      </c>
      <c r="L113" s="19">
        <v>26867314</v>
      </c>
      <c r="M113" s="18">
        <v>25847732</v>
      </c>
      <c r="N113" s="18">
        <v>26819967</v>
      </c>
      <c r="O113" s="18">
        <v>24794671</v>
      </c>
      <c r="P113" s="18">
        <v>23255403</v>
      </c>
      <c r="Q113" s="18">
        <v>23472932</v>
      </c>
      <c r="R113" s="24">
        <v>24850404</v>
      </c>
      <c r="S113" s="1">
        <v>24418954</v>
      </c>
      <c r="T113" s="19">
        <v>24666748</v>
      </c>
      <c r="U113" s="19">
        <v>24630174</v>
      </c>
      <c r="V113" s="18">
        <v>25895048</v>
      </c>
      <c r="W113" s="19">
        <v>21625159</v>
      </c>
      <c r="X113" s="78">
        <v>25437722</v>
      </c>
      <c r="Z113" s="138"/>
      <c r="AA113" s="125"/>
      <c r="AB113" s="16" t="s">
        <v>98</v>
      </c>
      <c r="AC113" s="24">
        <v>50284429</v>
      </c>
      <c r="AD113" s="18">
        <v>54022529</v>
      </c>
      <c r="AE113" s="18">
        <v>47625957</v>
      </c>
      <c r="AF113" s="18">
        <v>50629650</v>
      </c>
      <c r="AG113" s="18">
        <v>52490271</v>
      </c>
      <c r="AH113" s="18">
        <v>56245639</v>
      </c>
      <c r="AI113" s="18">
        <v>53477452</v>
      </c>
      <c r="AJ113" s="18">
        <v>55317905</v>
      </c>
      <c r="AK113" s="19">
        <v>50811171</v>
      </c>
      <c r="AL113" s="18">
        <v>53959919</v>
      </c>
      <c r="AM113" s="18">
        <v>69738030</v>
      </c>
      <c r="AN113" s="18">
        <v>70768583</v>
      </c>
      <c r="AO113" s="18">
        <v>69861073</v>
      </c>
      <c r="AP113" s="18">
        <v>73186370</v>
      </c>
      <c r="AQ113" s="24">
        <v>74718753</v>
      </c>
      <c r="AR113" s="1">
        <v>75242887</v>
      </c>
      <c r="AS113" s="18">
        <v>80102629</v>
      </c>
      <c r="AT113" s="19">
        <v>78958424</v>
      </c>
      <c r="AU113" s="18">
        <v>81386870</v>
      </c>
      <c r="AV113" s="19">
        <v>68490177</v>
      </c>
      <c r="AW113" s="78">
        <v>76071167</v>
      </c>
      <c r="AY113" s="123"/>
      <c r="AZ113" s="126" t="s">
        <v>107</v>
      </c>
      <c r="BA113" s="20" t="s">
        <v>106</v>
      </c>
      <c r="BB113" s="25">
        <v>307620</v>
      </c>
      <c r="BC113" s="22">
        <v>285820</v>
      </c>
      <c r="BD113" s="22">
        <v>319360</v>
      </c>
      <c r="BE113" s="22">
        <v>291770</v>
      </c>
      <c r="BF113" s="22">
        <v>330610</v>
      </c>
      <c r="BG113" s="22">
        <v>279790</v>
      </c>
      <c r="BH113" s="22">
        <v>265440</v>
      </c>
      <c r="BI113" s="22">
        <v>252380</v>
      </c>
      <c r="BJ113" s="23">
        <v>247820</v>
      </c>
      <c r="BK113" s="22">
        <v>234570</v>
      </c>
      <c r="BL113" s="22">
        <v>218990</v>
      </c>
      <c r="BM113" s="22">
        <v>176809</v>
      </c>
      <c r="BN113" s="22">
        <v>166745</v>
      </c>
      <c r="BO113" s="22">
        <v>173231</v>
      </c>
      <c r="BP113" s="25">
        <v>175955</v>
      </c>
      <c r="BQ113" s="52">
        <v>178270</v>
      </c>
      <c r="BR113" s="22">
        <v>182385</v>
      </c>
      <c r="BS113" s="22">
        <f aca="true" t="shared" si="137" ref="BS113:BV114">+BS83</f>
        <v>169005</v>
      </c>
      <c r="BT113" s="22">
        <f t="shared" si="137"/>
        <v>168280</v>
      </c>
      <c r="BU113" s="22">
        <f t="shared" si="137"/>
        <v>32925</v>
      </c>
      <c r="BV113" s="79">
        <f t="shared" si="137"/>
        <v>0</v>
      </c>
    </row>
    <row r="114" spans="1:74" s="77" customFormat="1" ht="12">
      <c r="A114" s="138"/>
      <c r="B114" s="148"/>
      <c r="C114" s="75" t="s">
        <v>97</v>
      </c>
      <c r="D114" s="31">
        <v>-35268</v>
      </c>
      <c r="E114" s="32">
        <v>-75379</v>
      </c>
      <c r="F114" s="32">
        <v>-51717</v>
      </c>
      <c r="G114" s="32">
        <v>-54243</v>
      </c>
      <c r="H114" s="32">
        <v>-51178</v>
      </c>
      <c r="I114" s="32">
        <v>-60031</v>
      </c>
      <c r="J114" s="32">
        <v>-36624</v>
      </c>
      <c r="K114" s="32">
        <v>-35897</v>
      </c>
      <c r="L114" s="33">
        <v>-27936</v>
      </c>
      <c r="M114" s="32">
        <v>-45049</v>
      </c>
      <c r="N114" s="32"/>
      <c r="O114" s="32"/>
      <c r="P114" s="32"/>
      <c r="Q114" s="32"/>
      <c r="R114" s="31"/>
      <c r="S114" s="76"/>
      <c r="T114" s="33"/>
      <c r="U114" s="33"/>
      <c r="V114" s="32"/>
      <c r="W114" s="33"/>
      <c r="X114" s="75"/>
      <c r="Z114" s="138"/>
      <c r="AA114" s="125"/>
      <c r="AB114" s="75" t="s">
        <v>97</v>
      </c>
      <c r="AC114" s="31">
        <v>-1013390</v>
      </c>
      <c r="AD114" s="32">
        <v>-868579</v>
      </c>
      <c r="AE114" s="32">
        <v>-682173</v>
      </c>
      <c r="AF114" s="32">
        <v>-584464</v>
      </c>
      <c r="AG114" s="32">
        <v>-592181</v>
      </c>
      <c r="AH114" s="32">
        <v>-749795</v>
      </c>
      <c r="AI114" s="32">
        <v>-712347</v>
      </c>
      <c r="AJ114" s="32">
        <v>-824332</v>
      </c>
      <c r="AK114" s="33">
        <v>-880545</v>
      </c>
      <c r="AL114" s="32">
        <v>-796056</v>
      </c>
      <c r="AM114" s="32">
        <v>-44694</v>
      </c>
      <c r="AN114" s="32">
        <v>-105741</v>
      </c>
      <c r="AO114" s="32">
        <v>-24739</v>
      </c>
      <c r="AP114" s="32">
        <v>-23897</v>
      </c>
      <c r="AQ114" s="31">
        <v>-96450</v>
      </c>
      <c r="AR114" s="76">
        <v>-61316</v>
      </c>
      <c r="AS114" s="32">
        <v>94045</v>
      </c>
      <c r="AT114" s="33">
        <v>-50253</v>
      </c>
      <c r="AU114" s="32">
        <v>-62362</v>
      </c>
      <c r="AV114" s="33"/>
      <c r="AW114" s="75"/>
      <c r="AY114" s="123"/>
      <c r="AZ114" s="125"/>
      <c r="BA114" s="16" t="s">
        <v>108</v>
      </c>
      <c r="BB114" s="24">
        <v>324050</v>
      </c>
      <c r="BC114" s="18">
        <v>317320</v>
      </c>
      <c r="BD114" s="18">
        <v>317510</v>
      </c>
      <c r="BE114" s="18">
        <v>314990</v>
      </c>
      <c r="BF114" s="18">
        <v>304950</v>
      </c>
      <c r="BG114" s="18">
        <v>305980</v>
      </c>
      <c r="BH114" s="18">
        <v>288320</v>
      </c>
      <c r="BI114" s="18">
        <v>310000</v>
      </c>
      <c r="BJ114" s="19">
        <v>278890</v>
      </c>
      <c r="BK114" s="18">
        <v>260740</v>
      </c>
      <c r="BL114" s="18">
        <v>252610</v>
      </c>
      <c r="BM114" s="18">
        <v>209137</v>
      </c>
      <c r="BN114" s="18">
        <v>198685</v>
      </c>
      <c r="BO114" s="18">
        <v>209838</v>
      </c>
      <c r="BP114" s="24">
        <v>205965</v>
      </c>
      <c r="BQ114" s="1">
        <v>207235</v>
      </c>
      <c r="BR114" s="18">
        <v>221065</v>
      </c>
      <c r="BS114" s="18">
        <f t="shared" si="137"/>
        <v>199060</v>
      </c>
      <c r="BT114" s="18">
        <f t="shared" si="137"/>
        <v>197620</v>
      </c>
      <c r="BU114" s="18">
        <f t="shared" si="137"/>
        <v>40465</v>
      </c>
      <c r="BV114" s="78">
        <f t="shared" si="137"/>
        <v>0</v>
      </c>
    </row>
    <row r="115" spans="1:74" ht="12">
      <c r="A115" s="138"/>
      <c r="B115" s="148"/>
      <c r="C115" s="20" t="s">
        <v>12</v>
      </c>
      <c r="D115" s="25">
        <v>24521980</v>
      </c>
      <c r="E115" s="22">
        <v>26935321</v>
      </c>
      <c r="F115" s="22">
        <v>24637185</v>
      </c>
      <c r="G115" s="22">
        <v>25594630</v>
      </c>
      <c r="H115" s="22">
        <v>27529139</v>
      </c>
      <c r="I115" s="22">
        <v>28749314</v>
      </c>
      <c r="J115" s="22">
        <v>31503026</v>
      </c>
      <c r="K115" s="22">
        <v>30381972</v>
      </c>
      <c r="L115" s="23">
        <v>29274005</v>
      </c>
      <c r="M115" s="22">
        <v>27963599</v>
      </c>
      <c r="N115" s="22">
        <v>28849386</v>
      </c>
      <c r="O115" s="22">
        <v>26975342</v>
      </c>
      <c r="P115" s="22">
        <v>25532776</v>
      </c>
      <c r="Q115" s="22">
        <v>26059993</v>
      </c>
      <c r="R115" s="25">
        <f aca="true" t="shared" si="138" ref="R115:X116">SUM(R111,R113)</f>
        <v>27339540</v>
      </c>
      <c r="S115" s="52">
        <f t="shared" si="138"/>
        <v>27479857</v>
      </c>
      <c r="T115" s="23">
        <f t="shared" si="138"/>
        <v>27944348</v>
      </c>
      <c r="U115" s="23">
        <f t="shared" si="138"/>
        <v>27647991</v>
      </c>
      <c r="V115" s="22">
        <f t="shared" si="138"/>
        <v>29589912</v>
      </c>
      <c r="W115" s="23">
        <f t="shared" si="138"/>
        <v>24358162</v>
      </c>
      <c r="X115" s="79">
        <f t="shared" si="138"/>
        <v>28340295</v>
      </c>
      <c r="Z115" s="138"/>
      <c r="AA115" s="125"/>
      <c r="AB115" s="20" t="s">
        <v>12</v>
      </c>
      <c r="AC115" s="25">
        <v>75696968</v>
      </c>
      <c r="AD115" s="22">
        <v>82599144</v>
      </c>
      <c r="AE115" s="22">
        <v>79521396</v>
      </c>
      <c r="AF115" s="22">
        <v>81723734</v>
      </c>
      <c r="AG115" s="22">
        <v>83848410</v>
      </c>
      <c r="AH115" s="22">
        <v>87868067</v>
      </c>
      <c r="AI115" s="22">
        <v>84285303</v>
      </c>
      <c r="AJ115" s="22">
        <v>89751199</v>
      </c>
      <c r="AK115" s="23">
        <v>84324573</v>
      </c>
      <c r="AL115" s="22">
        <v>86397791</v>
      </c>
      <c r="AM115" s="22">
        <v>103682022</v>
      </c>
      <c r="AN115" s="22">
        <v>102799473</v>
      </c>
      <c r="AO115" s="22">
        <v>108509352</v>
      </c>
      <c r="AP115" s="22">
        <v>113995878</v>
      </c>
      <c r="AQ115" s="25">
        <f aca="true" t="shared" si="139" ref="AQ115:AW116">SUM(AQ111,AQ113)</f>
        <v>119140713</v>
      </c>
      <c r="AR115" s="52">
        <f t="shared" si="139"/>
        <v>121963293</v>
      </c>
      <c r="AS115" s="22">
        <f t="shared" si="139"/>
        <v>131711305</v>
      </c>
      <c r="AT115" s="23">
        <f t="shared" si="139"/>
        <v>134917010</v>
      </c>
      <c r="AU115" s="22">
        <f t="shared" si="139"/>
        <v>138187148</v>
      </c>
      <c r="AV115" s="23">
        <f t="shared" si="139"/>
        <v>108429015</v>
      </c>
      <c r="AW115" s="79">
        <f t="shared" si="139"/>
        <v>126114271</v>
      </c>
      <c r="AY115" s="123"/>
      <c r="AZ115" s="125"/>
      <c r="BA115" s="26" t="s">
        <v>12</v>
      </c>
      <c r="BB115" s="82">
        <f>SUM(BB113:BB114)</f>
        <v>631670</v>
      </c>
      <c r="BC115" s="83">
        <f aca="true" t="shared" si="140" ref="BC115:BQ115">SUM(BC113:BC114)</f>
        <v>603140</v>
      </c>
      <c r="BD115" s="83">
        <f t="shared" si="140"/>
        <v>636870</v>
      </c>
      <c r="BE115" s="83">
        <f t="shared" si="140"/>
        <v>606760</v>
      </c>
      <c r="BF115" s="83">
        <f t="shared" si="140"/>
        <v>635560</v>
      </c>
      <c r="BG115" s="83">
        <f t="shared" si="140"/>
        <v>585770</v>
      </c>
      <c r="BH115" s="83">
        <f t="shared" si="140"/>
        <v>553760</v>
      </c>
      <c r="BI115" s="83">
        <f t="shared" si="140"/>
        <v>562380</v>
      </c>
      <c r="BJ115" s="84">
        <f t="shared" si="140"/>
        <v>526710</v>
      </c>
      <c r="BK115" s="83">
        <f t="shared" si="140"/>
        <v>495310</v>
      </c>
      <c r="BL115" s="83">
        <f t="shared" si="140"/>
        <v>471600</v>
      </c>
      <c r="BM115" s="83">
        <f t="shared" si="140"/>
        <v>385946</v>
      </c>
      <c r="BN115" s="83">
        <f t="shared" si="140"/>
        <v>365430</v>
      </c>
      <c r="BO115" s="83">
        <f t="shared" si="140"/>
        <v>383069</v>
      </c>
      <c r="BP115" s="82">
        <f t="shared" si="140"/>
        <v>381920</v>
      </c>
      <c r="BQ115" s="85">
        <f t="shared" si="140"/>
        <v>385505</v>
      </c>
      <c r="BR115" s="83">
        <f>SUM(BR113:BR114)</f>
        <v>403450</v>
      </c>
      <c r="BS115" s="83">
        <f>SUM(BS113:BS114)</f>
        <v>368065</v>
      </c>
      <c r="BT115" s="83">
        <f>SUM(BT113:BT114)</f>
        <v>365900</v>
      </c>
      <c r="BU115" s="83">
        <f>SUM(BU113:BU114)</f>
        <v>73390</v>
      </c>
      <c r="BV115" s="86">
        <f>SUM(BV113:BV114)</f>
        <v>0</v>
      </c>
    </row>
    <row r="116" spans="1:74" s="77" customFormat="1" ht="12">
      <c r="A116" s="138"/>
      <c r="B116" s="148"/>
      <c r="C116" s="75" t="s">
        <v>97</v>
      </c>
      <c r="D116" s="31">
        <v>-35268</v>
      </c>
      <c r="E116" s="32">
        <v>-75379</v>
      </c>
      <c r="F116" s="32">
        <v>-51717</v>
      </c>
      <c r="G116" s="32">
        <v>-54243</v>
      </c>
      <c r="H116" s="32">
        <v>-51178</v>
      </c>
      <c r="I116" s="32">
        <v>-60031</v>
      </c>
      <c r="J116" s="32">
        <v>-36624</v>
      </c>
      <c r="K116" s="32">
        <v>-35897</v>
      </c>
      <c r="L116" s="33">
        <v>-27936</v>
      </c>
      <c r="M116" s="32">
        <v>-45049</v>
      </c>
      <c r="N116" s="32">
        <v>0</v>
      </c>
      <c r="O116" s="32">
        <v>0</v>
      </c>
      <c r="P116" s="32">
        <v>0</v>
      </c>
      <c r="Q116" s="32">
        <v>0</v>
      </c>
      <c r="R116" s="31">
        <f t="shared" si="138"/>
        <v>0</v>
      </c>
      <c r="S116" s="76">
        <f t="shared" si="138"/>
        <v>0</v>
      </c>
      <c r="T116" s="33">
        <f t="shared" si="138"/>
        <v>0</v>
      </c>
      <c r="U116" s="33">
        <f t="shared" si="138"/>
        <v>0</v>
      </c>
      <c r="V116" s="32">
        <f t="shared" si="138"/>
        <v>0</v>
      </c>
      <c r="W116" s="33">
        <f t="shared" si="138"/>
        <v>0</v>
      </c>
      <c r="X116" s="75">
        <f t="shared" si="138"/>
        <v>0</v>
      </c>
      <c r="Z116" s="138"/>
      <c r="AA116" s="125"/>
      <c r="AB116" s="75" t="s">
        <v>97</v>
      </c>
      <c r="AC116" s="31">
        <v>-1094583</v>
      </c>
      <c r="AD116" s="32">
        <v>-949303</v>
      </c>
      <c r="AE116" s="32">
        <v>-736325</v>
      </c>
      <c r="AF116" s="32">
        <v>-632025</v>
      </c>
      <c r="AG116" s="32">
        <v>-634982</v>
      </c>
      <c r="AH116" s="32">
        <v>-797439</v>
      </c>
      <c r="AI116" s="32">
        <v>-775666</v>
      </c>
      <c r="AJ116" s="32">
        <v>-890480</v>
      </c>
      <c r="AK116" s="33">
        <v>-935057</v>
      </c>
      <c r="AL116" s="32">
        <v>-851065</v>
      </c>
      <c r="AM116" s="32">
        <v>-44694</v>
      </c>
      <c r="AN116" s="32">
        <v>-105741</v>
      </c>
      <c r="AO116" s="32">
        <v>-24739</v>
      </c>
      <c r="AP116" s="32">
        <v>-23897</v>
      </c>
      <c r="AQ116" s="31">
        <f t="shared" si="139"/>
        <v>-96450</v>
      </c>
      <c r="AR116" s="76">
        <f t="shared" si="139"/>
        <v>-61316</v>
      </c>
      <c r="AS116" s="32">
        <f t="shared" si="139"/>
        <v>94045</v>
      </c>
      <c r="AT116" s="33">
        <f t="shared" si="139"/>
        <v>-50253</v>
      </c>
      <c r="AU116" s="32">
        <f t="shared" si="139"/>
        <v>-62362</v>
      </c>
      <c r="AV116" s="33">
        <f t="shared" si="139"/>
        <v>0</v>
      </c>
      <c r="AW116" s="75">
        <f t="shared" si="139"/>
        <v>0</v>
      </c>
      <c r="AY116" s="123"/>
      <c r="AZ116" s="126" t="s">
        <v>12</v>
      </c>
      <c r="BA116" s="20" t="s">
        <v>106</v>
      </c>
      <c r="BB116" s="25">
        <f>SUM(BB93,BB100,BB103,BB110,BB113)</f>
        <v>1313075153</v>
      </c>
      <c r="BC116" s="22">
        <f aca="true" t="shared" si="141" ref="BC116:BQ116">SUM(BC93,BC100,BC103,BC110,BC113)</f>
        <v>1332021560</v>
      </c>
      <c r="BD116" s="22">
        <f t="shared" si="141"/>
        <v>1337741651</v>
      </c>
      <c r="BE116" s="22">
        <f t="shared" si="141"/>
        <v>1320947495</v>
      </c>
      <c r="BF116" s="22">
        <f t="shared" si="141"/>
        <v>1364762838</v>
      </c>
      <c r="BG116" s="22">
        <f t="shared" si="141"/>
        <v>1358274747</v>
      </c>
      <c r="BH116" s="22">
        <f t="shared" si="141"/>
        <v>1371584264</v>
      </c>
      <c r="BI116" s="22">
        <f t="shared" si="141"/>
        <v>1373066906</v>
      </c>
      <c r="BJ116" s="23">
        <f t="shared" si="141"/>
        <v>1257020524</v>
      </c>
      <c r="BK116" s="22">
        <f t="shared" si="141"/>
        <v>1202681747</v>
      </c>
      <c r="BL116" s="22">
        <f t="shared" si="141"/>
        <v>1239162893</v>
      </c>
      <c r="BM116" s="22">
        <f t="shared" si="141"/>
        <v>1206582117</v>
      </c>
      <c r="BN116" s="22">
        <f t="shared" si="141"/>
        <v>1217272462</v>
      </c>
      <c r="BO116" s="22">
        <f t="shared" si="141"/>
        <v>1200990587</v>
      </c>
      <c r="BP116" s="25">
        <f t="shared" si="141"/>
        <v>1236402319</v>
      </c>
      <c r="BQ116" s="52">
        <f t="shared" si="141"/>
        <v>1242055757</v>
      </c>
      <c r="BR116" s="22">
        <f>SUM(BR93,BR100,BR103,BR110,BR113)</f>
        <v>1264674115</v>
      </c>
      <c r="BS116" s="22">
        <f>SUM(BS93,BS100,BS103,BS110,BS113)</f>
        <v>1280704806</v>
      </c>
      <c r="BT116" s="22">
        <f>SUM(BT93,BT100,BT103,BT110,BT113)</f>
        <v>1249686416</v>
      </c>
      <c r="BU116" s="22">
        <f>SUM(BU93,BU100,BU103,BU110,BU113)</f>
        <v>1028536035</v>
      </c>
      <c r="BV116" s="79">
        <f>SUM(BV93,BV100,BV103,BV110,BV113)</f>
        <v>1074012770</v>
      </c>
    </row>
    <row r="117" spans="1:74" ht="12">
      <c r="A117" s="138"/>
      <c r="B117" s="148"/>
      <c r="C117" s="26"/>
      <c r="D117" s="30">
        <f aca="true" t="shared" si="142" ref="D117:X117">D115/$D115*100</f>
        <v>100</v>
      </c>
      <c r="E117" s="30">
        <f t="shared" si="142"/>
        <v>109.84154215931991</v>
      </c>
      <c r="F117" s="30">
        <f>F115/$D115*100</f>
        <v>100.46980300938179</v>
      </c>
      <c r="G117" s="30">
        <f t="shared" si="142"/>
        <v>104.37423894807843</v>
      </c>
      <c r="H117" s="30">
        <f t="shared" si="142"/>
        <v>112.26311659988303</v>
      </c>
      <c r="I117" s="30">
        <f t="shared" si="142"/>
        <v>117.23895868115055</v>
      </c>
      <c r="J117" s="30">
        <f t="shared" si="142"/>
        <v>128.46852497229017</v>
      </c>
      <c r="K117" s="30">
        <f t="shared" si="142"/>
        <v>123.8968957645345</v>
      </c>
      <c r="L117" s="30">
        <f t="shared" si="142"/>
        <v>119.37863500418808</v>
      </c>
      <c r="M117" s="30">
        <f t="shared" si="142"/>
        <v>114.034833239404</v>
      </c>
      <c r="N117" s="30">
        <f t="shared" si="142"/>
        <v>117.64704970805784</v>
      </c>
      <c r="O117" s="30">
        <f t="shared" si="142"/>
        <v>110.00474676188465</v>
      </c>
      <c r="P117" s="30">
        <f t="shared" si="142"/>
        <v>104.1219999363836</v>
      </c>
      <c r="Q117" s="30">
        <f t="shared" si="142"/>
        <v>106.27197722206772</v>
      </c>
      <c r="R117" s="80">
        <f t="shared" si="142"/>
        <v>111.48993678324508</v>
      </c>
      <c r="S117" s="53">
        <f t="shared" si="142"/>
        <v>112.0621458789217</v>
      </c>
      <c r="T117" s="59">
        <f t="shared" si="142"/>
        <v>113.95632815947164</v>
      </c>
      <c r="U117" s="59">
        <f t="shared" si="142"/>
        <v>112.74779198090856</v>
      </c>
      <c r="V117" s="30">
        <f t="shared" si="142"/>
        <v>120.6668955769477</v>
      </c>
      <c r="W117" s="59">
        <f t="shared" si="142"/>
        <v>99.33195443434829</v>
      </c>
      <c r="X117" s="81">
        <f t="shared" si="142"/>
        <v>115.57098978141242</v>
      </c>
      <c r="Z117" s="138"/>
      <c r="AA117" s="136"/>
      <c r="AB117" s="26"/>
      <c r="AC117" s="30">
        <f aca="true" t="shared" si="143" ref="AC117:AW117">AC115/$AC115*100</f>
        <v>100</v>
      </c>
      <c r="AD117" s="30">
        <f t="shared" si="143"/>
        <v>109.11816705789326</v>
      </c>
      <c r="AE117" s="30">
        <f t="shared" si="143"/>
        <v>105.05228690269337</v>
      </c>
      <c r="AF117" s="30">
        <f t="shared" si="143"/>
        <v>107.96170065886919</v>
      </c>
      <c r="AG117" s="30">
        <f t="shared" si="143"/>
        <v>110.76851849601161</v>
      </c>
      <c r="AH117" s="30">
        <f t="shared" si="143"/>
        <v>116.07871401137228</v>
      </c>
      <c r="AI117" s="30">
        <f t="shared" si="143"/>
        <v>111.3456789973411</v>
      </c>
      <c r="AJ117" s="30">
        <f t="shared" si="143"/>
        <v>118.56643848667755</v>
      </c>
      <c r="AK117" s="30">
        <f t="shared" si="143"/>
        <v>111.39755690082593</v>
      </c>
      <c r="AL117" s="30">
        <f t="shared" si="143"/>
        <v>114.13639579328989</v>
      </c>
      <c r="AM117" s="30">
        <f t="shared" si="143"/>
        <v>136.96984798651383</v>
      </c>
      <c r="AN117" s="30">
        <f t="shared" si="143"/>
        <v>135.80395056245845</v>
      </c>
      <c r="AO117" s="30">
        <f t="shared" si="143"/>
        <v>143.34702547135046</v>
      </c>
      <c r="AP117" s="30">
        <f t="shared" si="143"/>
        <v>150.59503836402007</v>
      </c>
      <c r="AQ117" s="80">
        <f t="shared" si="143"/>
        <v>157.3916580119827</v>
      </c>
      <c r="AR117" s="53">
        <f t="shared" si="143"/>
        <v>161.12044672647917</v>
      </c>
      <c r="AS117" s="30">
        <f t="shared" si="143"/>
        <v>173.99812499755603</v>
      </c>
      <c r="AT117" s="59">
        <f t="shared" si="143"/>
        <v>178.23304362732205</v>
      </c>
      <c r="AU117" s="30">
        <f t="shared" si="143"/>
        <v>182.55308191472082</v>
      </c>
      <c r="AV117" s="59">
        <f t="shared" si="143"/>
        <v>143.2408957251762</v>
      </c>
      <c r="AW117" s="81">
        <f t="shared" si="143"/>
        <v>166.6041247517338</v>
      </c>
      <c r="AY117" s="123"/>
      <c r="AZ117" s="125"/>
      <c r="BA117" s="75" t="s">
        <v>97</v>
      </c>
      <c r="BB117" s="31">
        <f>SUM(BB94,BB104)</f>
        <v>-9672386</v>
      </c>
      <c r="BC117" s="32">
        <f aca="true" t="shared" si="144" ref="BC117:BQ117">SUM(BC94,BC104)</f>
        <v>-9630873</v>
      </c>
      <c r="BD117" s="32">
        <f t="shared" si="144"/>
        <v>-8570703</v>
      </c>
      <c r="BE117" s="32">
        <f t="shared" si="144"/>
        <v>-7940754</v>
      </c>
      <c r="BF117" s="32">
        <f t="shared" si="144"/>
        <v>-7223428</v>
      </c>
      <c r="BG117" s="32">
        <f t="shared" si="144"/>
        <v>-8707567</v>
      </c>
      <c r="BH117" s="32">
        <f t="shared" si="144"/>
        <v>-8574737</v>
      </c>
      <c r="BI117" s="32">
        <f t="shared" si="144"/>
        <v>-7662897</v>
      </c>
      <c r="BJ117" s="33">
        <f t="shared" si="144"/>
        <v>-7549536</v>
      </c>
      <c r="BK117" s="32">
        <f t="shared" si="144"/>
        <v>-7108101</v>
      </c>
      <c r="BL117" s="32">
        <f t="shared" si="144"/>
        <v>-1014107</v>
      </c>
      <c r="BM117" s="32">
        <f t="shared" si="144"/>
        <v>-757409</v>
      </c>
      <c r="BN117" s="32">
        <f t="shared" si="144"/>
        <v>-2368097</v>
      </c>
      <c r="BO117" s="32">
        <f t="shared" si="144"/>
        <v>-2428253</v>
      </c>
      <c r="BP117" s="31">
        <f t="shared" si="144"/>
        <v>-2503491</v>
      </c>
      <c r="BQ117" s="76">
        <f t="shared" si="144"/>
        <v>-2965216</v>
      </c>
      <c r="BR117" s="32">
        <f>SUM(BR94,BR104)</f>
        <v>-3958732</v>
      </c>
      <c r="BS117" s="32">
        <f>SUM(BS94,BS104)</f>
        <v>-5418846</v>
      </c>
      <c r="BT117" s="32">
        <f>SUM(BT94,BT104)</f>
        <v>-3927172</v>
      </c>
      <c r="BU117" s="32">
        <f>SUM(BU94,BU104)</f>
        <v>-5035958</v>
      </c>
      <c r="BV117" s="75">
        <f>SUM(BV94,BV104)</f>
        <v>-5004746</v>
      </c>
    </row>
    <row r="118" spans="1:74" s="45" customFormat="1" ht="12">
      <c r="A118" s="138"/>
      <c r="B118" s="126" t="s">
        <v>99</v>
      </c>
      <c r="C118" s="20" t="s">
        <v>95</v>
      </c>
      <c r="D118" s="21"/>
      <c r="E118" s="22"/>
      <c r="F118" s="22"/>
      <c r="G118" s="22"/>
      <c r="H118" s="22"/>
      <c r="I118" s="22"/>
      <c r="J118" s="22"/>
      <c r="K118" s="22"/>
      <c r="L118" s="23"/>
      <c r="M118" s="22"/>
      <c r="N118" s="22"/>
      <c r="O118" s="22"/>
      <c r="P118" s="22"/>
      <c r="Q118" s="22"/>
      <c r="R118" s="25"/>
      <c r="S118" s="52"/>
      <c r="T118" s="23"/>
      <c r="U118" s="23"/>
      <c r="V118" s="22"/>
      <c r="W118" s="23"/>
      <c r="X118" s="79"/>
      <c r="Z118" s="138"/>
      <c r="AA118" s="126" t="s">
        <v>99</v>
      </c>
      <c r="AB118" s="20" t="s">
        <v>95</v>
      </c>
      <c r="AC118" s="25"/>
      <c r="AD118" s="22"/>
      <c r="AE118" s="22"/>
      <c r="AF118" s="22"/>
      <c r="AG118" s="22"/>
      <c r="AH118" s="22"/>
      <c r="AI118" s="22"/>
      <c r="AJ118" s="22"/>
      <c r="AK118" s="23"/>
      <c r="AL118" s="22"/>
      <c r="AM118" s="22"/>
      <c r="AN118" s="22"/>
      <c r="AO118" s="22"/>
      <c r="AP118" s="22"/>
      <c r="AQ118" s="25"/>
      <c r="AR118" s="52"/>
      <c r="AS118" s="22"/>
      <c r="AT118" s="23"/>
      <c r="AU118" s="22"/>
      <c r="AV118" s="23"/>
      <c r="AW118" s="79"/>
      <c r="AY118" s="123"/>
      <c r="AZ118" s="125"/>
      <c r="BA118" s="16" t="s">
        <v>108</v>
      </c>
      <c r="BB118" s="24">
        <f>SUM(BB95,BB101,BB105,BB111,BB114)</f>
        <v>1939541097</v>
      </c>
      <c r="BC118" s="18">
        <f aca="true" t="shared" si="145" ref="BC118:BQ118">SUM(BC95,BC101,BC105,BC111,BC114)</f>
        <v>1987087097</v>
      </c>
      <c r="BD118" s="18">
        <f t="shared" si="145"/>
        <v>1954940818</v>
      </c>
      <c r="BE118" s="18">
        <f t="shared" si="145"/>
        <v>1946299742</v>
      </c>
      <c r="BF118" s="18">
        <f t="shared" si="145"/>
        <v>2034319248</v>
      </c>
      <c r="BG118" s="18">
        <f t="shared" si="145"/>
        <v>2060135242</v>
      </c>
      <c r="BH118" s="18">
        <f t="shared" si="145"/>
        <v>2093368969</v>
      </c>
      <c r="BI118" s="18">
        <f t="shared" si="145"/>
        <v>2092197714</v>
      </c>
      <c r="BJ118" s="19">
        <f t="shared" si="145"/>
        <v>1908377402</v>
      </c>
      <c r="BK118" s="18">
        <f t="shared" si="145"/>
        <v>1884713649</v>
      </c>
      <c r="BL118" s="18">
        <f t="shared" si="145"/>
        <v>1938608045</v>
      </c>
      <c r="BM118" s="18">
        <f t="shared" si="145"/>
        <v>1887343492</v>
      </c>
      <c r="BN118" s="18">
        <f t="shared" si="145"/>
        <v>1849965915</v>
      </c>
      <c r="BO118" s="18">
        <f t="shared" si="145"/>
        <v>1898921630</v>
      </c>
      <c r="BP118" s="24">
        <f t="shared" si="145"/>
        <v>1931457574</v>
      </c>
      <c r="BQ118" s="1">
        <f t="shared" si="145"/>
        <v>1928105870</v>
      </c>
      <c r="BR118" s="18">
        <f>SUM(BR95,BR101,BR105,BR111,BR114)</f>
        <v>1936700461</v>
      </c>
      <c r="BS118" s="18">
        <f>SUM(BS95,BS101,BS105,BS111,BS114)</f>
        <v>1934620927</v>
      </c>
      <c r="BT118" s="18">
        <f>SUM(BT95,BT101,BT105,BT111,BT114)</f>
        <v>1896413250</v>
      </c>
      <c r="BU118" s="18">
        <f>SUM(BU95,BU101,BU105,BU111,BU114)</f>
        <v>1607856254</v>
      </c>
      <c r="BV118" s="78">
        <f>SUM(BV95,BV101,BV105,BV111,BV114)</f>
        <v>1727494024</v>
      </c>
    </row>
    <row r="119" spans="1:74" s="45" customFormat="1" ht="12">
      <c r="A119" s="138"/>
      <c r="B119" s="125"/>
      <c r="C119" s="16" t="s">
        <v>98</v>
      </c>
      <c r="D119" s="24"/>
      <c r="E119" s="18"/>
      <c r="F119" s="18"/>
      <c r="G119" s="18"/>
      <c r="H119" s="18"/>
      <c r="I119" s="18"/>
      <c r="J119" s="18"/>
      <c r="K119" s="18"/>
      <c r="L119" s="19"/>
      <c r="M119" s="18"/>
      <c r="N119" s="18"/>
      <c r="O119" s="18"/>
      <c r="P119" s="18"/>
      <c r="Q119" s="18"/>
      <c r="R119" s="24"/>
      <c r="S119" s="1"/>
      <c r="T119" s="19"/>
      <c r="U119" s="19"/>
      <c r="V119" s="18"/>
      <c r="W119" s="19"/>
      <c r="X119" s="78"/>
      <c r="Z119" s="138"/>
      <c r="AA119" s="125"/>
      <c r="AB119" s="16" t="s">
        <v>98</v>
      </c>
      <c r="AC119" s="24"/>
      <c r="AD119" s="18"/>
      <c r="AE119" s="18"/>
      <c r="AF119" s="18"/>
      <c r="AG119" s="18"/>
      <c r="AH119" s="18"/>
      <c r="AI119" s="18"/>
      <c r="AJ119" s="18"/>
      <c r="AK119" s="19"/>
      <c r="AL119" s="18"/>
      <c r="AM119" s="18"/>
      <c r="AN119" s="18"/>
      <c r="AO119" s="18"/>
      <c r="AP119" s="18"/>
      <c r="AQ119" s="24"/>
      <c r="AR119" s="1"/>
      <c r="AS119" s="18"/>
      <c r="AT119" s="19"/>
      <c r="AU119" s="18"/>
      <c r="AV119" s="19"/>
      <c r="AW119" s="78"/>
      <c r="AY119" s="123"/>
      <c r="AZ119" s="125"/>
      <c r="BA119" s="75" t="s">
        <v>97</v>
      </c>
      <c r="BB119" s="31">
        <f>SUM(BB96,BB106)</f>
        <v>-17174504</v>
      </c>
      <c r="BC119" s="32">
        <f aca="true" t="shared" si="146" ref="BC119:BQ119">SUM(BC96,BC106)</f>
        <v>-17102740</v>
      </c>
      <c r="BD119" s="32">
        <f t="shared" si="146"/>
        <v>-15631481</v>
      </c>
      <c r="BE119" s="32">
        <f t="shared" si="146"/>
        <v>-15405207</v>
      </c>
      <c r="BF119" s="32">
        <f t="shared" si="146"/>
        <v>-14833698</v>
      </c>
      <c r="BG119" s="32">
        <f t="shared" si="146"/>
        <v>-12459604</v>
      </c>
      <c r="BH119" s="32">
        <f t="shared" si="146"/>
        <v>-13618903</v>
      </c>
      <c r="BI119" s="32">
        <f t="shared" si="146"/>
        <v>-12275990</v>
      </c>
      <c r="BJ119" s="33">
        <f t="shared" si="146"/>
        <v>-12678601</v>
      </c>
      <c r="BK119" s="32">
        <f t="shared" si="146"/>
        <v>-12889250</v>
      </c>
      <c r="BL119" s="32">
        <f t="shared" si="146"/>
        <v>-4715353</v>
      </c>
      <c r="BM119" s="32">
        <f t="shared" si="146"/>
        <v>-3149819</v>
      </c>
      <c r="BN119" s="32">
        <f t="shared" si="146"/>
        <v>-3808073</v>
      </c>
      <c r="BO119" s="32">
        <f t="shared" si="146"/>
        <v>-3027900</v>
      </c>
      <c r="BP119" s="31">
        <f t="shared" si="146"/>
        <v>-3149656</v>
      </c>
      <c r="BQ119" s="76">
        <f t="shared" si="146"/>
        <v>-3589382</v>
      </c>
      <c r="BR119" s="32">
        <f>SUM(BR96,BR106)</f>
        <v>-4710415</v>
      </c>
      <c r="BS119" s="32">
        <f>SUM(BS96,BS106)</f>
        <v>-5976005</v>
      </c>
      <c r="BT119" s="32">
        <f>SUM(BT96,BT106)</f>
        <v>-4302411</v>
      </c>
      <c r="BU119" s="32">
        <f>SUM(BU96,BU106)</f>
        <v>-4967827</v>
      </c>
      <c r="BV119" s="75">
        <f>SUM(BV96,BV106)</f>
        <v>-5219364</v>
      </c>
    </row>
    <row r="120" spans="1:74" ht="12" customHeight="1">
      <c r="A120" s="138"/>
      <c r="B120" s="125"/>
      <c r="C120" s="26" t="s">
        <v>12</v>
      </c>
      <c r="D120" s="82"/>
      <c r="E120" s="83"/>
      <c r="F120" s="83"/>
      <c r="G120" s="83"/>
      <c r="H120" s="83"/>
      <c r="I120" s="83"/>
      <c r="J120" s="83"/>
      <c r="K120" s="83"/>
      <c r="L120" s="84"/>
      <c r="M120" s="83"/>
      <c r="N120" s="83"/>
      <c r="O120" s="83"/>
      <c r="P120" s="83"/>
      <c r="Q120" s="83"/>
      <c r="R120" s="82">
        <f>SUM(R118:R119)</f>
        <v>0</v>
      </c>
      <c r="S120" s="85">
        <f>SUM(S118:S119)</f>
        <v>0</v>
      </c>
      <c r="T120" s="84"/>
      <c r="U120" s="84"/>
      <c r="V120" s="83"/>
      <c r="W120" s="84"/>
      <c r="X120" s="86"/>
      <c r="Z120" s="138"/>
      <c r="AA120" s="125"/>
      <c r="AB120" s="26" t="s">
        <v>12</v>
      </c>
      <c r="AC120" s="82">
        <v>0</v>
      </c>
      <c r="AD120" s="83">
        <v>0</v>
      </c>
      <c r="AE120" s="83">
        <v>0</v>
      </c>
      <c r="AF120" s="83">
        <v>0</v>
      </c>
      <c r="AG120" s="83">
        <v>0</v>
      </c>
      <c r="AH120" s="83">
        <v>0</v>
      </c>
      <c r="AI120" s="83">
        <v>0</v>
      </c>
      <c r="AJ120" s="83">
        <v>0</v>
      </c>
      <c r="AK120" s="84">
        <v>0</v>
      </c>
      <c r="AL120" s="83">
        <v>0</v>
      </c>
      <c r="AM120" s="83"/>
      <c r="AN120" s="83"/>
      <c r="AO120" s="83"/>
      <c r="AP120" s="83"/>
      <c r="AQ120" s="82">
        <f>SUM(AQ118:AQ119)</f>
        <v>0</v>
      </c>
      <c r="AR120" s="85">
        <f>SUM(AR118:AR119)</f>
        <v>0</v>
      </c>
      <c r="AS120" s="83"/>
      <c r="AT120" s="84"/>
      <c r="AU120" s="83"/>
      <c r="AV120" s="84"/>
      <c r="AW120" s="86"/>
      <c r="AY120" s="123"/>
      <c r="AZ120" s="125"/>
      <c r="BA120" s="20" t="s">
        <v>12</v>
      </c>
      <c r="BB120" s="25">
        <f>SUM(BB116,BB118)</f>
        <v>3252616250</v>
      </c>
      <c r="BC120" s="22">
        <f aca="true" t="shared" si="147" ref="BC120:BV121">SUM(BC116,BC118)</f>
        <v>3319108657</v>
      </c>
      <c r="BD120" s="22">
        <f t="shared" si="147"/>
        <v>3292682469</v>
      </c>
      <c r="BE120" s="22">
        <f t="shared" si="147"/>
        <v>3267247237</v>
      </c>
      <c r="BF120" s="22">
        <f t="shared" si="147"/>
        <v>3399082086</v>
      </c>
      <c r="BG120" s="22">
        <f t="shared" si="147"/>
        <v>3418409989</v>
      </c>
      <c r="BH120" s="22">
        <f t="shared" si="147"/>
        <v>3464953233</v>
      </c>
      <c r="BI120" s="22">
        <f t="shared" si="147"/>
        <v>3465264620</v>
      </c>
      <c r="BJ120" s="23">
        <f t="shared" si="147"/>
        <v>3165397926</v>
      </c>
      <c r="BK120" s="22">
        <f t="shared" si="147"/>
        <v>3087395396</v>
      </c>
      <c r="BL120" s="22">
        <f t="shared" si="147"/>
        <v>3177770938</v>
      </c>
      <c r="BM120" s="22">
        <f t="shared" si="147"/>
        <v>3093925609</v>
      </c>
      <c r="BN120" s="22">
        <f t="shared" si="147"/>
        <v>3067238377</v>
      </c>
      <c r="BO120" s="22">
        <f t="shared" si="147"/>
        <v>3099912217</v>
      </c>
      <c r="BP120" s="25">
        <f t="shared" si="147"/>
        <v>3167859893</v>
      </c>
      <c r="BQ120" s="52">
        <f t="shared" si="147"/>
        <v>3170161627</v>
      </c>
      <c r="BR120" s="22">
        <f t="shared" si="147"/>
        <v>3201374576</v>
      </c>
      <c r="BS120" s="22">
        <f t="shared" si="147"/>
        <v>3215325733</v>
      </c>
      <c r="BT120" s="22">
        <f t="shared" si="147"/>
        <v>3146099666</v>
      </c>
      <c r="BU120" s="22">
        <f t="shared" si="147"/>
        <v>2636392289</v>
      </c>
      <c r="BV120" s="79">
        <f t="shared" si="147"/>
        <v>2801506794</v>
      </c>
    </row>
    <row r="121" spans="1:74" ht="12" customHeight="1">
      <c r="A121" s="138"/>
      <c r="B121" s="126" t="s">
        <v>104</v>
      </c>
      <c r="C121" s="16" t="s">
        <v>103</v>
      </c>
      <c r="D121" s="24">
        <v>17637372</v>
      </c>
      <c r="E121" s="18">
        <v>17861407</v>
      </c>
      <c r="F121" s="18">
        <v>16131076</v>
      </c>
      <c r="G121" s="18">
        <v>15871160</v>
      </c>
      <c r="H121" s="18">
        <v>17333864</v>
      </c>
      <c r="I121" s="18">
        <v>17324665</v>
      </c>
      <c r="J121" s="18">
        <v>17364758</v>
      </c>
      <c r="K121" s="18">
        <v>17534502</v>
      </c>
      <c r="L121" s="19">
        <v>16427936</v>
      </c>
      <c r="M121" s="18">
        <v>15084666</v>
      </c>
      <c r="N121" s="18">
        <v>14451737</v>
      </c>
      <c r="O121" s="18">
        <v>11661036</v>
      </c>
      <c r="P121" s="18">
        <v>11832490</v>
      </c>
      <c r="Q121" s="18">
        <v>11701412</v>
      </c>
      <c r="R121" s="24">
        <v>13679262</v>
      </c>
      <c r="S121" s="1">
        <v>13685408</v>
      </c>
      <c r="T121" s="19">
        <v>13735061</v>
      </c>
      <c r="U121" s="19">
        <v>13290601</v>
      </c>
      <c r="V121" s="18">
        <v>13700098</v>
      </c>
      <c r="W121" s="19">
        <v>11366091</v>
      </c>
      <c r="X121" s="78">
        <v>13098573</v>
      </c>
      <c r="Z121" s="138"/>
      <c r="AA121" s="126" t="s">
        <v>104</v>
      </c>
      <c r="AB121" s="16" t="s">
        <v>103</v>
      </c>
      <c r="AC121" s="24">
        <v>20666165</v>
      </c>
      <c r="AD121" s="18">
        <v>22177522</v>
      </c>
      <c r="AE121" s="18">
        <v>20315399</v>
      </c>
      <c r="AF121" s="18">
        <v>22113731</v>
      </c>
      <c r="AG121" s="18">
        <v>21542666</v>
      </c>
      <c r="AH121" s="18">
        <v>22112098</v>
      </c>
      <c r="AI121" s="18">
        <v>20232594</v>
      </c>
      <c r="AJ121" s="18">
        <v>20326734</v>
      </c>
      <c r="AK121" s="19">
        <v>18375195</v>
      </c>
      <c r="AL121" s="18">
        <v>17044621</v>
      </c>
      <c r="AM121" s="18">
        <v>23557124</v>
      </c>
      <c r="AN121" s="18">
        <v>23220262</v>
      </c>
      <c r="AO121" s="18">
        <v>22403547</v>
      </c>
      <c r="AP121" s="18">
        <v>26097016</v>
      </c>
      <c r="AQ121" s="24">
        <v>30961538</v>
      </c>
      <c r="AR121" s="1">
        <v>32786453</v>
      </c>
      <c r="AS121" s="18">
        <v>38590146</v>
      </c>
      <c r="AT121" s="19">
        <v>42346308</v>
      </c>
      <c r="AU121" s="18">
        <v>42528558</v>
      </c>
      <c r="AV121" s="19">
        <v>28644974</v>
      </c>
      <c r="AW121" s="78">
        <v>28191042</v>
      </c>
      <c r="AY121" s="123"/>
      <c r="AZ121" s="125"/>
      <c r="BA121" s="75" t="s">
        <v>97</v>
      </c>
      <c r="BB121" s="31">
        <f>SUM(BB117,BB119)</f>
        <v>-26846890</v>
      </c>
      <c r="BC121" s="32">
        <f t="shared" si="147"/>
        <v>-26733613</v>
      </c>
      <c r="BD121" s="32">
        <f t="shared" si="147"/>
        <v>-24202184</v>
      </c>
      <c r="BE121" s="32">
        <f t="shared" si="147"/>
        <v>-23345961</v>
      </c>
      <c r="BF121" s="32">
        <f t="shared" si="147"/>
        <v>-22057126</v>
      </c>
      <c r="BG121" s="32">
        <f t="shared" si="147"/>
        <v>-21167171</v>
      </c>
      <c r="BH121" s="32">
        <f t="shared" si="147"/>
        <v>-22193640</v>
      </c>
      <c r="BI121" s="32">
        <f t="shared" si="147"/>
        <v>-19938887</v>
      </c>
      <c r="BJ121" s="33">
        <f t="shared" si="147"/>
        <v>-20228137</v>
      </c>
      <c r="BK121" s="32">
        <f t="shared" si="147"/>
        <v>-19997351</v>
      </c>
      <c r="BL121" s="32">
        <f t="shared" si="147"/>
        <v>-5729460</v>
      </c>
      <c r="BM121" s="32">
        <f t="shared" si="147"/>
        <v>-3907228</v>
      </c>
      <c r="BN121" s="32">
        <f t="shared" si="147"/>
        <v>-6176170</v>
      </c>
      <c r="BO121" s="32">
        <f t="shared" si="147"/>
        <v>-5456153</v>
      </c>
      <c r="BP121" s="31">
        <f t="shared" si="147"/>
        <v>-5653147</v>
      </c>
      <c r="BQ121" s="76">
        <f t="shared" si="147"/>
        <v>-6554598</v>
      </c>
      <c r="BR121" s="32">
        <f t="shared" si="147"/>
        <v>-8669147</v>
      </c>
      <c r="BS121" s="32">
        <f t="shared" si="147"/>
        <v>-11394851</v>
      </c>
      <c r="BT121" s="32">
        <f t="shared" si="147"/>
        <v>-8229583</v>
      </c>
      <c r="BU121" s="32">
        <f t="shared" si="147"/>
        <v>-10003785</v>
      </c>
      <c r="BV121" s="75">
        <f t="shared" si="147"/>
        <v>-10224110</v>
      </c>
    </row>
    <row r="122" spans="1:74" s="77" customFormat="1" ht="12.75" thickBot="1">
      <c r="A122" s="138"/>
      <c r="B122" s="125"/>
      <c r="C122" s="75" t="s">
        <v>97</v>
      </c>
      <c r="D122" s="31">
        <v>-35268</v>
      </c>
      <c r="E122" s="32">
        <v>-75379</v>
      </c>
      <c r="F122" s="32">
        <v>-51739</v>
      </c>
      <c r="G122" s="32">
        <v>-54243</v>
      </c>
      <c r="H122" s="32">
        <v>-51178</v>
      </c>
      <c r="I122" s="32">
        <v>-60031</v>
      </c>
      <c r="J122" s="32">
        <v>-36624</v>
      </c>
      <c r="K122" s="32">
        <v>-35897</v>
      </c>
      <c r="L122" s="33">
        <v>-27936</v>
      </c>
      <c r="M122" s="32">
        <v>-45049</v>
      </c>
      <c r="N122" s="32"/>
      <c r="O122" s="32"/>
      <c r="P122" s="32"/>
      <c r="Q122" s="32"/>
      <c r="R122" s="31"/>
      <c r="S122" s="76"/>
      <c r="T122" s="33"/>
      <c r="U122" s="33"/>
      <c r="V122" s="32"/>
      <c r="W122" s="33"/>
      <c r="X122" s="75"/>
      <c r="Z122" s="138"/>
      <c r="AA122" s="125"/>
      <c r="AB122" s="75" t="s">
        <v>97</v>
      </c>
      <c r="AC122" s="31">
        <v>-1055040</v>
      </c>
      <c r="AD122" s="32">
        <v>-881636</v>
      </c>
      <c r="AE122" s="32">
        <v>-655744</v>
      </c>
      <c r="AF122" s="32">
        <v>-559042</v>
      </c>
      <c r="AG122" s="32">
        <v>-578875</v>
      </c>
      <c r="AH122" s="32">
        <v>-686455</v>
      </c>
      <c r="AI122" s="32">
        <v>-753886</v>
      </c>
      <c r="AJ122" s="32">
        <v>-823479</v>
      </c>
      <c r="AK122" s="33">
        <v>-837252</v>
      </c>
      <c r="AL122" s="32">
        <v>-767704</v>
      </c>
      <c r="AM122" s="32"/>
      <c r="AN122" s="32"/>
      <c r="AO122" s="32"/>
      <c r="AP122" s="32"/>
      <c r="AQ122" s="31"/>
      <c r="AR122" s="76"/>
      <c r="AS122" s="32"/>
      <c r="AT122" s="33"/>
      <c r="AU122" s="32"/>
      <c r="AV122" s="33"/>
      <c r="AW122" s="75"/>
      <c r="AY122" s="124"/>
      <c r="AZ122" s="127"/>
      <c r="BA122" s="35"/>
      <c r="BB122" s="39">
        <f aca="true" t="shared" si="148" ref="BB122:BV122">BB120/$BB120*100</f>
        <v>100</v>
      </c>
      <c r="BC122" s="39">
        <f>BC120/$BB120*100</f>
        <v>102.04427457435226</v>
      </c>
      <c r="BD122" s="39">
        <f t="shared" si="148"/>
        <v>101.23181512728408</v>
      </c>
      <c r="BE122" s="39">
        <f t="shared" si="148"/>
        <v>100.4498221085872</v>
      </c>
      <c r="BF122" s="39">
        <f t="shared" si="148"/>
        <v>104.50301617966768</v>
      </c>
      <c r="BG122" s="39">
        <f t="shared" si="148"/>
        <v>105.09724253514383</v>
      </c>
      <c r="BH122" s="39">
        <f t="shared" si="148"/>
        <v>106.52819043746706</v>
      </c>
      <c r="BI122" s="39">
        <f t="shared" si="148"/>
        <v>106.53776386931597</v>
      </c>
      <c r="BJ122" s="39">
        <f t="shared" si="148"/>
        <v>97.31851785466546</v>
      </c>
      <c r="BK122" s="39">
        <f t="shared" si="148"/>
        <v>94.92037051711833</v>
      </c>
      <c r="BL122" s="39">
        <f t="shared" si="148"/>
        <v>97.69891969272429</v>
      </c>
      <c r="BM122" s="39">
        <f t="shared" si="148"/>
        <v>95.12113852963748</v>
      </c>
      <c r="BN122" s="39">
        <f t="shared" si="148"/>
        <v>94.30065342015062</v>
      </c>
      <c r="BO122" s="39">
        <f t="shared" si="148"/>
        <v>95.30519368831168</v>
      </c>
      <c r="BP122" s="43">
        <f t="shared" si="148"/>
        <v>97.39420975345617</v>
      </c>
      <c r="BQ122" s="56">
        <f t="shared" si="148"/>
        <v>97.46497537174882</v>
      </c>
      <c r="BR122" s="39">
        <f t="shared" si="148"/>
        <v>98.42460130364287</v>
      </c>
      <c r="BS122" s="39">
        <f t="shared" si="148"/>
        <v>98.853522391398</v>
      </c>
      <c r="BT122" s="39">
        <f t="shared" si="148"/>
        <v>96.72520285785328</v>
      </c>
      <c r="BU122" s="39">
        <f t="shared" si="148"/>
        <v>81.05451385480842</v>
      </c>
      <c r="BV122" s="87">
        <f t="shared" si="148"/>
        <v>86.13087369283112</v>
      </c>
    </row>
    <row r="123" spans="1:49" ht="12">
      <c r="A123" s="138"/>
      <c r="B123" s="125"/>
      <c r="C123" s="16" t="s">
        <v>105</v>
      </c>
      <c r="D123" s="24">
        <v>22196689</v>
      </c>
      <c r="E123" s="18">
        <v>22459122</v>
      </c>
      <c r="F123" s="18">
        <v>21786553</v>
      </c>
      <c r="G123" s="18">
        <v>21146036</v>
      </c>
      <c r="H123" s="18">
        <v>23745678</v>
      </c>
      <c r="I123" s="18">
        <v>22918538</v>
      </c>
      <c r="J123" s="18">
        <v>22883011</v>
      </c>
      <c r="K123" s="18">
        <v>23482439</v>
      </c>
      <c r="L123" s="19">
        <v>22232849</v>
      </c>
      <c r="M123" s="18">
        <v>21006302</v>
      </c>
      <c r="N123" s="18">
        <v>22115635</v>
      </c>
      <c r="O123" s="18">
        <v>19759273</v>
      </c>
      <c r="P123" s="18">
        <v>19559833</v>
      </c>
      <c r="Q123" s="18">
        <v>18878416</v>
      </c>
      <c r="R123" s="24">
        <v>20529591</v>
      </c>
      <c r="S123" s="1">
        <v>20503448</v>
      </c>
      <c r="T123" s="19">
        <v>21641060</v>
      </c>
      <c r="U123" s="19">
        <v>20914096</v>
      </c>
      <c r="V123" s="18">
        <v>21188046</v>
      </c>
      <c r="W123" s="19">
        <v>16337651</v>
      </c>
      <c r="X123" s="78">
        <v>17144118</v>
      </c>
      <c r="Z123" s="138"/>
      <c r="AA123" s="125"/>
      <c r="AB123" s="16" t="s">
        <v>105</v>
      </c>
      <c r="AC123" s="24">
        <v>27660511</v>
      </c>
      <c r="AD123" s="18">
        <v>27063323</v>
      </c>
      <c r="AE123" s="18">
        <v>26727244</v>
      </c>
      <c r="AF123" s="18">
        <v>26046912</v>
      </c>
      <c r="AG123" s="18">
        <v>27212309</v>
      </c>
      <c r="AH123" s="18">
        <v>27893791</v>
      </c>
      <c r="AI123" s="18">
        <v>27534756</v>
      </c>
      <c r="AJ123" s="18">
        <v>27839073</v>
      </c>
      <c r="AK123" s="19">
        <v>26509802</v>
      </c>
      <c r="AL123" s="18">
        <v>25033665</v>
      </c>
      <c r="AM123" s="18">
        <v>26250146</v>
      </c>
      <c r="AN123" s="18">
        <v>26213970</v>
      </c>
      <c r="AO123" s="18">
        <v>27106981</v>
      </c>
      <c r="AP123" s="18">
        <v>28285081</v>
      </c>
      <c r="AQ123" s="24">
        <v>28527303</v>
      </c>
      <c r="AR123" s="1">
        <v>28695709</v>
      </c>
      <c r="AS123" s="18">
        <v>33931125</v>
      </c>
      <c r="AT123" s="19">
        <v>34516369</v>
      </c>
      <c r="AU123" s="18">
        <v>33096251</v>
      </c>
      <c r="AV123" s="19">
        <v>24541872</v>
      </c>
      <c r="AW123" s="78">
        <v>27782276</v>
      </c>
    </row>
    <row r="124" spans="1:49" s="77" customFormat="1" ht="12">
      <c r="A124" s="138"/>
      <c r="B124" s="125"/>
      <c r="C124" s="75" t="s">
        <v>97</v>
      </c>
      <c r="D124" s="31"/>
      <c r="E124" s="32"/>
      <c r="F124" s="32"/>
      <c r="G124" s="32"/>
      <c r="H124" s="32"/>
      <c r="I124" s="32"/>
      <c r="J124" s="32"/>
      <c r="K124" s="32"/>
      <c r="L124" s="33"/>
      <c r="M124" s="32">
        <v>-4800</v>
      </c>
      <c r="N124" s="32"/>
      <c r="O124" s="32"/>
      <c r="P124" s="32"/>
      <c r="Q124" s="32"/>
      <c r="R124" s="31"/>
      <c r="S124" s="76"/>
      <c r="T124" s="33"/>
      <c r="U124" s="33"/>
      <c r="V124" s="32"/>
      <c r="W124" s="33"/>
      <c r="X124" s="75"/>
      <c r="Z124" s="138"/>
      <c r="AA124" s="125"/>
      <c r="AB124" s="75" t="s">
        <v>97</v>
      </c>
      <c r="AC124" s="31">
        <v>-88676</v>
      </c>
      <c r="AD124" s="32">
        <v>-93144</v>
      </c>
      <c r="AE124" s="32">
        <v>-65162</v>
      </c>
      <c r="AF124" s="32">
        <v>-49070</v>
      </c>
      <c r="AG124" s="32">
        <v>-41616</v>
      </c>
      <c r="AH124" s="32">
        <v>-98234</v>
      </c>
      <c r="AI124" s="32">
        <v>-65409</v>
      </c>
      <c r="AJ124" s="32">
        <v>-65743</v>
      </c>
      <c r="AK124" s="33">
        <v>-59303</v>
      </c>
      <c r="AL124" s="32">
        <v>-59654</v>
      </c>
      <c r="AM124" s="32"/>
      <c r="AN124" s="32"/>
      <c r="AO124" s="32"/>
      <c r="AP124" s="32"/>
      <c r="AQ124" s="31"/>
      <c r="AR124" s="76"/>
      <c r="AS124" s="32"/>
      <c r="AT124" s="33"/>
      <c r="AU124" s="32"/>
      <c r="AV124" s="33"/>
      <c r="AW124" s="75"/>
    </row>
    <row r="125" spans="1:49" ht="12">
      <c r="A125" s="138"/>
      <c r="B125" s="125"/>
      <c r="C125" s="20" t="s">
        <v>12</v>
      </c>
      <c r="D125" s="25">
        <v>39834061</v>
      </c>
      <c r="E125" s="22">
        <v>40320529</v>
      </c>
      <c r="F125" s="22">
        <v>37917629</v>
      </c>
      <c r="G125" s="22">
        <v>37017196</v>
      </c>
      <c r="H125" s="22">
        <v>41079542</v>
      </c>
      <c r="I125" s="22">
        <v>40243203</v>
      </c>
      <c r="J125" s="22">
        <v>40247769</v>
      </c>
      <c r="K125" s="22">
        <v>41016941</v>
      </c>
      <c r="L125" s="23">
        <v>38660785</v>
      </c>
      <c r="M125" s="22">
        <v>36090968</v>
      </c>
      <c r="N125" s="22">
        <v>36567372</v>
      </c>
      <c r="O125" s="22">
        <v>31420309</v>
      </c>
      <c r="P125" s="22">
        <v>31392323</v>
      </c>
      <c r="Q125" s="22">
        <v>30579828</v>
      </c>
      <c r="R125" s="25">
        <f aca="true" t="shared" si="149" ref="R125:X126">SUM(R121,R123)</f>
        <v>34208853</v>
      </c>
      <c r="S125" s="52">
        <f t="shared" si="149"/>
        <v>34188856</v>
      </c>
      <c r="T125" s="23">
        <f t="shared" si="149"/>
        <v>35376121</v>
      </c>
      <c r="U125" s="23">
        <f t="shared" si="149"/>
        <v>34204697</v>
      </c>
      <c r="V125" s="22">
        <f t="shared" si="149"/>
        <v>34888144</v>
      </c>
      <c r="W125" s="23">
        <f t="shared" si="149"/>
        <v>27703742</v>
      </c>
      <c r="X125" s="79">
        <f t="shared" si="149"/>
        <v>30242691</v>
      </c>
      <c r="Z125" s="138"/>
      <c r="AA125" s="125"/>
      <c r="AB125" s="20" t="s">
        <v>12</v>
      </c>
      <c r="AC125" s="25">
        <v>48326676</v>
      </c>
      <c r="AD125" s="22">
        <v>49240845</v>
      </c>
      <c r="AE125" s="22">
        <v>47042643</v>
      </c>
      <c r="AF125" s="22">
        <v>48160643</v>
      </c>
      <c r="AG125" s="22">
        <v>48754975</v>
      </c>
      <c r="AH125" s="22">
        <v>50005889</v>
      </c>
      <c r="AI125" s="22">
        <v>47767350</v>
      </c>
      <c r="AJ125" s="22">
        <v>48165807</v>
      </c>
      <c r="AK125" s="23">
        <v>44884997</v>
      </c>
      <c r="AL125" s="22">
        <v>42078286</v>
      </c>
      <c r="AM125" s="22">
        <v>49807270</v>
      </c>
      <c r="AN125" s="22">
        <v>49434232</v>
      </c>
      <c r="AO125" s="22">
        <v>49510528</v>
      </c>
      <c r="AP125" s="22">
        <v>54382097</v>
      </c>
      <c r="AQ125" s="25">
        <f aca="true" t="shared" si="150" ref="AQ125:AW126">SUM(AQ121,AQ123)</f>
        <v>59488841</v>
      </c>
      <c r="AR125" s="52">
        <f t="shared" si="150"/>
        <v>61482162</v>
      </c>
      <c r="AS125" s="22">
        <f t="shared" si="150"/>
        <v>72521271</v>
      </c>
      <c r="AT125" s="23">
        <f t="shared" si="150"/>
        <v>76862677</v>
      </c>
      <c r="AU125" s="22">
        <f t="shared" si="150"/>
        <v>75624809</v>
      </c>
      <c r="AV125" s="23">
        <f t="shared" si="150"/>
        <v>53186846</v>
      </c>
      <c r="AW125" s="79">
        <f t="shared" si="150"/>
        <v>55973318</v>
      </c>
    </row>
    <row r="126" spans="1:49" s="77" customFormat="1" ht="12">
      <c r="A126" s="138"/>
      <c r="B126" s="125"/>
      <c r="C126" s="75" t="s">
        <v>97</v>
      </c>
      <c r="D126" s="31">
        <v>-35268</v>
      </c>
      <c r="E126" s="32">
        <v>-75379</v>
      </c>
      <c r="F126" s="32">
        <v>-51739</v>
      </c>
      <c r="G126" s="32">
        <v>-54243</v>
      </c>
      <c r="H126" s="32">
        <v>-51178</v>
      </c>
      <c r="I126" s="32">
        <v>-60031</v>
      </c>
      <c r="J126" s="32">
        <v>-36624</v>
      </c>
      <c r="K126" s="32">
        <v>-35897</v>
      </c>
      <c r="L126" s="33">
        <v>-27936</v>
      </c>
      <c r="M126" s="32">
        <v>-49849</v>
      </c>
      <c r="N126" s="32">
        <v>0</v>
      </c>
      <c r="O126" s="32">
        <v>0</v>
      </c>
      <c r="P126" s="32">
        <v>0</v>
      </c>
      <c r="Q126" s="32">
        <v>0</v>
      </c>
      <c r="R126" s="31">
        <f t="shared" si="149"/>
        <v>0</v>
      </c>
      <c r="S126" s="76">
        <f t="shared" si="149"/>
        <v>0</v>
      </c>
      <c r="T126" s="33">
        <f t="shared" si="149"/>
        <v>0</v>
      </c>
      <c r="U126" s="33">
        <f t="shared" si="149"/>
        <v>0</v>
      </c>
      <c r="V126" s="32">
        <f t="shared" si="149"/>
        <v>0</v>
      </c>
      <c r="W126" s="33">
        <f t="shared" si="149"/>
        <v>0</v>
      </c>
      <c r="X126" s="75">
        <f t="shared" si="149"/>
        <v>0</v>
      </c>
      <c r="Z126" s="138"/>
      <c r="AA126" s="125"/>
      <c r="AB126" s="75" t="s">
        <v>97</v>
      </c>
      <c r="AC126" s="31">
        <v>-1143716</v>
      </c>
      <c r="AD126" s="32">
        <v>-974780</v>
      </c>
      <c r="AE126" s="32">
        <v>-720906</v>
      </c>
      <c r="AF126" s="32">
        <v>-608112</v>
      </c>
      <c r="AG126" s="32">
        <v>-620491</v>
      </c>
      <c r="AH126" s="32">
        <v>-784689</v>
      </c>
      <c r="AI126" s="32">
        <v>-819295</v>
      </c>
      <c r="AJ126" s="32">
        <v>-889222</v>
      </c>
      <c r="AK126" s="33">
        <v>-896555</v>
      </c>
      <c r="AL126" s="32">
        <v>-827358</v>
      </c>
      <c r="AM126" s="32">
        <v>0</v>
      </c>
      <c r="AN126" s="32">
        <v>0</v>
      </c>
      <c r="AO126" s="32">
        <v>0</v>
      </c>
      <c r="AP126" s="32">
        <v>0</v>
      </c>
      <c r="AQ126" s="31">
        <f t="shared" si="150"/>
        <v>0</v>
      </c>
      <c r="AR126" s="76">
        <f t="shared" si="150"/>
        <v>0</v>
      </c>
      <c r="AS126" s="32">
        <f t="shared" si="150"/>
        <v>0</v>
      </c>
      <c r="AT126" s="33">
        <f t="shared" si="150"/>
        <v>0</v>
      </c>
      <c r="AU126" s="32">
        <f t="shared" si="150"/>
        <v>0</v>
      </c>
      <c r="AV126" s="33">
        <f t="shared" si="150"/>
        <v>0</v>
      </c>
      <c r="AW126" s="75">
        <f t="shared" si="150"/>
        <v>0</v>
      </c>
    </row>
    <row r="127" spans="1:49" ht="12">
      <c r="A127" s="138"/>
      <c r="B127" s="136"/>
      <c r="C127" s="16"/>
      <c r="D127" s="30">
        <f aca="true" t="shared" si="151" ref="D127:X127">D125/$D125*100</f>
        <v>100</v>
      </c>
      <c r="E127" s="30">
        <f t="shared" si="151"/>
        <v>101.22123626812743</v>
      </c>
      <c r="F127" s="30">
        <f t="shared" si="151"/>
        <v>95.18896152717143</v>
      </c>
      <c r="G127" s="30">
        <f t="shared" si="151"/>
        <v>92.92850156553207</v>
      </c>
      <c r="H127" s="30">
        <f t="shared" si="151"/>
        <v>103.12667342654318</v>
      </c>
      <c r="I127" s="30">
        <f t="shared" si="151"/>
        <v>101.0271159649025</v>
      </c>
      <c r="J127" s="30">
        <f t="shared" si="151"/>
        <v>101.03857851701336</v>
      </c>
      <c r="K127" s="30">
        <f t="shared" si="151"/>
        <v>102.96951897523077</v>
      </c>
      <c r="L127" s="30">
        <f t="shared" si="151"/>
        <v>97.05459104458369</v>
      </c>
      <c r="M127" s="30">
        <f t="shared" si="151"/>
        <v>90.60328546466803</v>
      </c>
      <c r="N127" s="30">
        <f t="shared" si="151"/>
        <v>91.799256922361</v>
      </c>
      <c r="O127" s="30">
        <f t="shared" si="151"/>
        <v>78.87799589401642</v>
      </c>
      <c r="P127" s="30">
        <f t="shared" si="151"/>
        <v>78.80773943686033</v>
      </c>
      <c r="Q127" s="30">
        <f t="shared" si="151"/>
        <v>76.76804029596681</v>
      </c>
      <c r="R127" s="80">
        <f t="shared" si="151"/>
        <v>85.87839688250716</v>
      </c>
      <c r="S127" s="53">
        <f t="shared" si="151"/>
        <v>85.8281961259235</v>
      </c>
      <c r="T127" s="59">
        <f t="shared" si="151"/>
        <v>88.8087232682603</v>
      </c>
      <c r="U127" s="59">
        <f t="shared" si="151"/>
        <v>85.86796360029673</v>
      </c>
      <c r="V127" s="30">
        <f t="shared" si="151"/>
        <v>87.58369878481635</v>
      </c>
      <c r="W127" s="59">
        <f t="shared" si="151"/>
        <v>69.5478726108292</v>
      </c>
      <c r="X127" s="81">
        <f t="shared" si="151"/>
        <v>75.9216867193129</v>
      </c>
      <c r="Z127" s="138"/>
      <c r="AA127" s="125"/>
      <c r="AB127" s="16"/>
      <c r="AC127" s="30">
        <f aca="true" t="shared" si="152" ref="AC127:AW127">AC125/$AC125*100</f>
        <v>100</v>
      </c>
      <c r="AD127" s="30">
        <f t="shared" si="152"/>
        <v>101.89164468915676</v>
      </c>
      <c r="AE127" s="30">
        <f t="shared" si="152"/>
        <v>97.34301403225003</v>
      </c>
      <c r="AF127" s="30">
        <f t="shared" si="152"/>
        <v>99.65643612649875</v>
      </c>
      <c r="AG127" s="30">
        <f t="shared" si="152"/>
        <v>100.88625793340307</v>
      </c>
      <c r="AH127" s="30">
        <f t="shared" si="152"/>
        <v>103.47471239279938</v>
      </c>
      <c r="AI127" s="30">
        <f t="shared" si="152"/>
        <v>98.84261437720235</v>
      </c>
      <c r="AJ127" s="30">
        <f t="shared" si="152"/>
        <v>99.66712173624356</v>
      </c>
      <c r="AK127" s="30">
        <f>AK125/$AC125*100</f>
        <v>92.87830389989993</v>
      </c>
      <c r="AL127" s="30">
        <f t="shared" si="152"/>
        <v>87.07051567130335</v>
      </c>
      <c r="AM127" s="30">
        <f t="shared" si="152"/>
        <v>103.06371992147774</v>
      </c>
      <c r="AN127" s="30">
        <f t="shared" si="152"/>
        <v>102.29181084169745</v>
      </c>
      <c r="AO127" s="30">
        <f t="shared" si="152"/>
        <v>102.44968638025094</v>
      </c>
      <c r="AP127" s="30">
        <f t="shared" si="152"/>
        <v>112.53018312287814</v>
      </c>
      <c r="AQ127" s="80">
        <f t="shared" si="152"/>
        <v>123.09731585925752</v>
      </c>
      <c r="AR127" s="53">
        <f t="shared" si="152"/>
        <v>127.22199639801421</v>
      </c>
      <c r="AS127" s="30">
        <f t="shared" si="152"/>
        <v>150.064678563864</v>
      </c>
      <c r="AT127" s="59">
        <f t="shared" si="152"/>
        <v>159.0481352369445</v>
      </c>
      <c r="AU127" s="30">
        <f t="shared" si="152"/>
        <v>156.4866762199825</v>
      </c>
      <c r="AV127" s="59">
        <f t="shared" si="152"/>
        <v>110.0569093558183</v>
      </c>
      <c r="AW127" s="81">
        <f t="shared" si="152"/>
        <v>115.82281802290726</v>
      </c>
    </row>
    <row r="128" spans="1:49" s="45" customFormat="1" ht="12">
      <c r="A128" s="138"/>
      <c r="B128" s="126" t="s">
        <v>99</v>
      </c>
      <c r="C128" s="20" t="s">
        <v>103</v>
      </c>
      <c r="D128" s="21">
        <v>2579280</v>
      </c>
      <c r="E128" s="22">
        <v>2881310</v>
      </c>
      <c r="F128" s="22">
        <v>4542720</v>
      </c>
      <c r="G128" s="22">
        <v>4902805</v>
      </c>
      <c r="H128" s="22">
        <v>3817090</v>
      </c>
      <c r="I128" s="22">
        <v>7285710</v>
      </c>
      <c r="J128" s="22">
        <v>5114725</v>
      </c>
      <c r="K128" s="22">
        <v>3583570</v>
      </c>
      <c r="L128" s="23">
        <v>4161275</v>
      </c>
      <c r="M128" s="22">
        <v>4145175</v>
      </c>
      <c r="N128" s="22">
        <v>4585115</v>
      </c>
      <c r="O128" s="22">
        <v>4607585</v>
      </c>
      <c r="P128" s="22">
        <v>4578195</v>
      </c>
      <c r="Q128" s="22">
        <v>5045225</v>
      </c>
      <c r="R128" s="25">
        <v>5688500</v>
      </c>
      <c r="S128" s="52">
        <v>5766665</v>
      </c>
      <c r="T128" s="19">
        <v>5855160</v>
      </c>
      <c r="U128" s="19">
        <v>6257460</v>
      </c>
      <c r="V128" s="18">
        <v>6802925</v>
      </c>
      <c r="W128" s="19">
        <v>5095325</v>
      </c>
      <c r="X128" s="78">
        <v>4639810</v>
      </c>
      <c r="Z128" s="138"/>
      <c r="AA128" s="126" t="s">
        <v>99</v>
      </c>
      <c r="AB128" s="20" t="s">
        <v>103</v>
      </c>
      <c r="AC128" s="25">
        <v>2552680</v>
      </c>
      <c r="AD128" s="22">
        <v>2512710</v>
      </c>
      <c r="AE128" s="22">
        <v>2268270</v>
      </c>
      <c r="AF128" s="22">
        <v>2238040</v>
      </c>
      <c r="AG128" s="22">
        <v>2327170</v>
      </c>
      <c r="AH128" s="22">
        <v>2344680</v>
      </c>
      <c r="AI128" s="22">
        <v>2426290</v>
      </c>
      <c r="AJ128" s="22">
        <v>2356105</v>
      </c>
      <c r="AK128" s="23">
        <v>2278060</v>
      </c>
      <c r="AL128" s="22">
        <v>2273750</v>
      </c>
      <c r="AM128" s="22">
        <v>2197400</v>
      </c>
      <c r="AN128" s="22">
        <v>1846650</v>
      </c>
      <c r="AO128" s="22">
        <v>1811555</v>
      </c>
      <c r="AP128" s="22">
        <v>1828760</v>
      </c>
      <c r="AQ128" s="25">
        <v>1831060</v>
      </c>
      <c r="AR128" s="52">
        <v>1856015</v>
      </c>
      <c r="AS128" s="22">
        <v>1914520</v>
      </c>
      <c r="AT128" s="23">
        <v>1906255</v>
      </c>
      <c r="AU128" s="22">
        <v>2095525</v>
      </c>
      <c r="AV128" s="23">
        <v>1666620</v>
      </c>
      <c r="AW128" s="79">
        <v>1764960</v>
      </c>
    </row>
    <row r="129" spans="1:49" s="45" customFormat="1" ht="12">
      <c r="A129" s="138"/>
      <c r="B129" s="125"/>
      <c r="C129" s="16" t="s">
        <v>105</v>
      </c>
      <c r="D129" s="24">
        <v>2660020</v>
      </c>
      <c r="E129" s="18">
        <v>2831560</v>
      </c>
      <c r="F129" s="18">
        <v>4414805</v>
      </c>
      <c r="G129" s="18">
        <v>4698765</v>
      </c>
      <c r="H129" s="18">
        <v>3374875</v>
      </c>
      <c r="I129" s="18">
        <v>7269990</v>
      </c>
      <c r="J129" s="18">
        <v>5300020</v>
      </c>
      <c r="K129" s="18">
        <v>3400010</v>
      </c>
      <c r="L129" s="19">
        <v>4185450</v>
      </c>
      <c r="M129" s="18">
        <v>4109030</v>
      </c>
      <c r="N129" s="18">
        <v>4517605</v>
      </c>
      <c r="O129" s="18">
        <v>4637635</v>
      </c>
      <c r="P129" s="18">
        <v>4527245</v>
      </c>
      <c r="Q129" s="18">
        <v>4972020</v>
      </c>
      <c r="R129" s="24">
        <v>5513305</v>
      </c>
      <c r="S129" s="1">
        <v>5612410</v>
      </c>
      <c r="T129" s="19">
        <v>5823485</v>
      </c>
      <c r="U129" s="19">
        <v>6179215</v>
      </c>
      <c r="V129" s="18">
        <v>6655980</v>
      </c>
      <c r="W129" s="19">
        <v>4760435</v>
      </c>
      <c r="X129" s="78">
        <v>4586660</v>
      </c>
      <c r="Z129" s="138"/>
      <c r="AA129" s="125"/>
      <c r="AB129" s="16" t="s">
        <v>105</v>
      </c>
      <c r="AC129" s="24">
        <v>2357530</v>
      </c>
      <c r="AD129" s="18">
        <v>2440940</v>
      </c>
      <c r="AE129" s="18">
        <v>2113950</v>
      </c>
      <c r="AF129" s="18">
        <v>2247390</v>
      </c>
      <c r="AG129" s="18">
        <v>2373130</v>
      </c>
      <c r="AH129" s="18">
        <v>2399520</v>
      </c>
      <c r="AI129" s="18">
        <v>2585290</v>
      </c>
      <c r="AJ129" s="18">
        <v>2463915</v>
      </c>
      <c r="AK129" s="19">
        <v>2376485</v>
      </c>
      <c r="AL129" s="18">
        <v>2287950</v>
      </c>
      <c r="AM129" s="18">
        <v>2019210</v>
      </c>
      <c r="AN129" s="18">
        <v>1853230</v>
      </c>
      <c r="AO129" s="18">
        <v>1838645</v>
      </c>
      <c r="AP129" s="18">
        <v>1832130</v>
      </c>
      <c r="AQ129" s="24">
        <v>1828410</v>
      </c>
      <c r="AR129" s="1">
        <v>1832245</v>
      </c>
      <c r="AS129" s="18">
        <v>1893495</v>
      </c>
      <c r="AT129" s="19">
        <v>1916655</v>
      </c>
      <c r="AU129" s="18">
        <v>2193140</v>
      </c>
      <c r="AV129" s="19">
        <v>1818935</v>
      </c>
      <c r="AW129" s="78">
        <v>1850350</v>
      </c>
    </row>
    <row r="130" spans="1:49" ht="12" customHeight="1">
      <c r="A130" s="138"/>
      <c r="B130" s="125"/>
      <c r="C130" s="26" t="s">
        <v>12</v>
      </c>
      <c r="D130" s="82">
        <v>5239300</v>
      </c>
      <c r="E130" s="83">
        <v>5712870</v>
      </c>
      <c r="F130" s="83">
        <v>8957525</v>
      </c>
      <c r="G130" s="83">
        <v>9601570</v>
      </c>
      <c r="H130" s="83">
        <v>7191965</v>
      </c>
      <c r="I130" s="83">
        <v>14555700</v>
      </c>
      <c r="J130" s="83">
        <v>10414745</v>
      </c>
      <c r="K130" s="83">
        <v>6983580</v>
      </c>
      <c r="L130" s="84">
        <v>8346725</v>
      </c>
      <c r="M130" s="83">
        <v>8254205</v>
      </c>
      <c r="N130" s="83">
        <v>9102720</v>
      </c>
      <c r="O130" s="83">
        <v>9245220</v>
      </c>
      <c r="P130" s="83">
        <v>9105440</v>
      </c>
      <c r="Q130" s="83">
        <v>10017245</v>
      </c>
      <c r="R130" s="82">
        <f aca="true" t="shared" si="153" ref="R130:X130">SUM(R128:R129)</f>
        <v>11201805</v>
      </c>
      <c r="S130" s="85">
        <f t="shared" si="153"/>
        <v>11379075</v>
      </c>
      <c r="T130" s="84">
        <f t="shared" si="153"/>
        <v>11678645</v>
      </c>
      <c r="U130" s="84">
        <f t="shared" si="153"/>
        <v>12436675</v>
      </c>
      <c r="V130" s="83">
        <f t="shared" si="153"/>
        <v>13458905</v>
      </c>
      <c r="W130" s="84">
        <f t="shared" si="153"/>
        <v>9855760</v>
      </c>
      <c r="X130" s="86">
        <f t="shared" si="153"/>
        <v>9226470</v>
      </c>
      <c r="Z130" s="138"/>
      <c r="AA130" s="125"/>
      <c r="AB130" s="26" t="s">
        <v>12</v>
      </c>
      <c r="AC130" s="82">
        <v>4910210</v>
      </c>
      <c r="AD130" s="83">
        <v>4953650</v>
      </c>
      <c r="AE130" s="83">
        <v>4382220</v>
      </c>
      <c r="AF130" s="83">
        <v>4485430</v>
      </c>
      <c r="AG130" s="83">
        <v>4700300</v>
      </c>
      <c r="AH130" s="83">
        <v>4744200</v>
      </c>
      <c r="AI130" s="83">
        <v>5011580</v>
      </c>
      <c r="AJ130" s="83">
        <v>4820020</v>
      </c>
      <c r="AK130" s="84">
        <v>4654545</v>
      </c>
      <c r="AL130" s="83">
        <v>4561700</v>
      </c>
      <c r="AM130" s="83">
        <v>4216610</v>
      </c>
      <c r="AN130" s="83">
        <v>3699880</v>
      </c>
      <c r="AO130" s="83">
        <v>3650200</v>
      </c>
      <c r="AP130" s="83">
        <v>3660890</v>
      </c>
      <c r="AQ130" s="82">
        <f aca="true" t="shared" si="154" ref="AQ130:AW130">SUM(AQ128:AQ129)</f>
        <v>3659470</v>
      </c>
      <c r="AR130" s="85">
        <f t="shared" si="154"/>
        <v>3688260</v>
      </c>
      <c r="AS130" s="83">
        <f t="shared" si="154"/>
        <v>3808015</v>
      </c>
      <c r="AT130" s="84">
        <f t="shared" si="154"/>
        <v>3822910</v>
      </c>
      <c r="AU130" s="83">
        <f t="shared" si="154"/>
        <v>4288665</v>
      </c>
      <c r="AV130" s="84">
        <f t="shared" si="154"/>
        <v>3485555</v>
      </c>
      <c r="AW130" s="86">
        <f t="shared" si="154"/>
        <v>3615310</v>
      </c>
    </row>
    <row r="131" spans="1:49" ht="12">
      <c r="A131" s="138"/>
      <c r="B131" s="126" t="s">
        <v>12</v>
      </c>
      <c r="C131" s="16" t="s">
        <v>106</v>
      </c>
      <c r="D131" s="24">
        <v>20913939</v>
      </c>
      <c r="E131" s="18">
        <v>21557170</v>
      </c>
      <c r="F131" s="18">
        <v>21437612</v>
      </c>
      <c r="G131" s="18">
        <v>22003409</v>
      </c>
      <c r="H131" s="18">
        <v>22485860</v>
      </c>
      <c r="I131" s="18">
        <v>26362353</v>
      </c>
      <c r="J131" s="18">
        <v>24370976</v>
      </c>
      <c r="K131" s="18">
        <v>22945264</v>
      </c>
      <c r="L131" s="19">
        <v>22995902</v>
      </c>
      <c r="M131" s="18">
        <v>21345708</v>
      </c>
      <c r="N131" s="18">
        <v>21066271</v>
      </c>
      <c r="O131" s="18">
        <v>18449292</v>
      </c>
      <c r="P131" s="18">
        <v>18688058</v>
      </c>
      <c r="Q131" s="18">
        <v>19333698</v>
      </c>
      <c r="R131" s="24">
        <f aca="true" t="shared" si="155" ref="R131:X131">SUM(R111,R118,R121,R128)</f>
        <v>21856898</v>
      </c>
      <c r="S131" s="1">
        <f t="shared" si="155"/>
        <v>22512976</v>
      </c>
      <c r="T131" s="19">
        <f t="shared" si="155"/>
        <v>22867821</v>
      </c>
      <c r="U131" s="19">
        <f t="shared" si="155"/>
        <v>22565878</v>
      </c>
      <c r="V131" s="18">
        <f t="shared" si="155"/>
        <v>24197887</v>
      </c>
      <c r="W131" s="19">
        <f t="shared" si="155"/>
        <v>19194419</v>
      </c>
      <c r="X131" s="78">
        <f t="shared" si="155"/>
        <v>20640956</v>
      </c>
      <c r="Z131" s="138"/>
      <c r="AA131" s="126" t="s">
        <v>12</v>
      </c>
      <c r="AB131" s="16" t="s">
        <v>106</v>
      </c>
      <c r="AC131" s="24">
        <v>48631384</v>
      </c>
      <c r="AD131" s="18">
        <v>53266847</v>
      </c>
      <c r="AE131" s="18">
        <v>54479108</v>
      </c>
      <c r="AF131" s="18">
        <v>55445855</v>
      </c>
      <c r="AG131" s="18">
        <v>55227975</v>
      </c>
      <c r="AH131" s="18">
        <v>56079206</v>
      </c>
      <c r="AI131" s="18">
        <v>53466735</v>
      </c>
      <c r="AJ131" s="18">
        <v>57116133</v>
      </c>
      <c r="AK131" s="19">
        <v>54166657</v>
      </c>
      <c r="AL131" s="18">
        <v>51756243</v>
      </c>
      <c r="AM131" s="22">
        <v>59698516</v>
      </c>
      <c r="AN131" s="22">
        <v>57097802</v>
      </c>
      <c r="AO131" s="22">
        <v>62863381</v>
      </c>
      <c r="AP131" s="22">
        <v>68735284</v>
      </c>
      <c r="AQ131" s="25">
        <f aca="true" t="shared" si="156" ref="AQ131:AW131">SUM(AQ111,AQ118,AQ121,AQ128)</f>
        <v>77214558</v>
      </c>
      <c r="AR131" s="52">
        <f t="shared" si="156"/>
        <v>81362874</v>
      </c>
      <c r="AS131" s="18">
        <f t="shared" si="156"/>
        <v>92113342</v>
      </c>
      <c r="AT131" s="19">
        <f t="shared" si="156"/>
        <v>100211149</v>
      </c>
      <c r="AU131" s="18">
        <f t="shared" si="156"/>
        <v>101424361</v>
      </c>
      <c r="AV131" s="19">
        <f t="shared" si="156"/>
        <v>70250432</v>
      </c>
      <c r="AW131" s="78">
        <f t="shared" si="156"/>
        <v>79999106</v>
      </c>
    </row>
    <row r="132" spans="1:49" s="77" customFormat="1" ht="12">
      <c r="A132" s="138"/>
      <c r="B132" s="125"/>
      <c r="C132" s="75" t="s">
        <v>97</v>
      </c>
      <c r="D132" s="31">
        <v>-35268</v>
      </c>
      <c r="E132" s="32">
        <v>-75379</v>
      </c>
      <c r="F132" s="32">
        <v>-51739</v>
      </c>
      <c r="G132" s="32">
        <v>-54243</v>
      </c>
      <c r="H132" s="32">
        <v>-51178</v>
      </c>
      <c r="I132" s="32">
        <v>-60031</v>
      </c>
      <c r="J132" s="32">
        <v>-36624</v>
      </c>
      <c r="K132" s="32">
        <v>-35897</v>
      </c>
      <c r="L132" s="33">
        <v>-27936</v>
      </c>
      <c r="M132" s="32">
        <v>-45049</v>
      </c>
      <c r="N132" s="32">
        <v>0</v>
      </c>
      <c r="O132" s="32">
        <v>0</v>
      </c>
      <c r="P132" s="32">
        <v>0</v>
      </c>
      <c r="Q132" s="32">
        <v>0</v>
      </c>
      <c r="R132" s="31">
        <f aca="true" t="shared" si="157" ref="R132:X132">SUM(R112,R122)</f>
        <v>0</v>
      </c>
      <c r="S132" s="76">
        <f t="shared" si="157"/>
        <v>0</v>
      </c>
      <c r="T132" s="33">
        <f t="shared" si="157"/>
        <v>0</v>
      </c>
      <c r="U132" s="33">
        <f t="shared" si="157"/>
        <v>0</v>
      </c>
      <c r="V132" s="32">
        <f t="shared" si="157"/>
        <v>0</v>
      </c>
      <c r="W132" s="33">
        <f t="shared" si="157"/>
        <v>0</v>
      </c>
      <c r="X132" s="75">
        <f t="shared" si="157"/>
        <v>0</v>
      </c>
      <c r="Z132" s="138"/>
      <c r="AA132" s="125"/>
      <c r="AB132" s="75" t="s">
        <v>97</v>
      </c>
      <c r="AC132" s="31">
        <v>-1136233</v>
      </c>
      <c r="AD132" s="32">
        <v>-962360</v>
      </c>
      <c r="AE132" s="32">
        <v>-709896</v>
      </c>
      <c r="AF132" s="32">
        <v>-606603</v>
      </c>
      <c r="AG132" s="32">
        <v>-621676</v>
      </c>
      <c r="AH132" s="32">
        <v>-734099</v>
      </c>
      <c r="AI132" s="32">
        <v>-817205</v>
      </c>
      <c r="AJ132" s="32">
        <v>-889627</v>
      </c>
      <c r="AK132" s="33">
        <v>-891764</v>
      </c>
      <c r="AL132" s="32">
        <v>-822713</v>
      </c>
      <c r="AM132" s="32">
        <v>0</v>
      </c>
      <c r="AN132" s="32">
        <v>0</v>
      </c>
      <c r="AO132" s="32">
        <v>0</v>
      </c>
      <c r="AP132" s="32">
        <v>0</v>
      </c>
      <c r="AQ132" s="31">
        <f aca="true" t="shared" si="158" ref="AQ132:AW132">SUM(AQ112,AQ122)</f>
        <v>0</v>
      </c>
      <c r="AR132" s="76">
        <f t="shared" si="158"/>
        <v>0</v>
      </c>
      <c r="AS132" s="32">
        <f t="shared" si="158"/>
        <v>0</v>
      </c>
      <c r="AT132" s="33">
        <f t="shared" si="158"/>
        <v>0</v>
      </c>
      <c r="AU132" s="32">
        <f t="shared" si="158"/>
        <v>0</v>
      </c>
      <c r="AV132" s="33">
        <f t="shared" si="158"/>
        <v>0</v>
      </c>
      <c r="AW132" s="75">
        <f t="shared" si="158"/>
        <v>0</v>
      </c>
    </row>
    <row r="133" spans="1:49" ht="12">
      <c r="A133" s="138"/>
      <c r="B133" s="125"/>
      <c r="C133" s="16" t="s">
        <v>108</v>
      </c>
      <c r="D133" s="24">
        <v>48681402</v>
      </c>
      <c r="E133" s="18">
        <v>51411550</v>
      </c>
      <c r="F133" s="18">
        <v>50074727</v>
      </c>
      <c r="G133" s="18">
        <v>50209987</v>
      </c>
      <c r="H133" s="18">
        <v>53314786</v>
      </c>
      <c r="I133" s="18">
        <v>57185864</v>
      </c>
      <c r="J133" s="18">
        <v>57794564</v>
      </c>
      <c r="K133" s="18">
        <v>55437229</v>
      </c>
      <c r="L133" s="19">
        <v>53285613</v>
      </c>
      <c r="M133" s="18">
        <v>50963064</v>
      </c>
      <c r="N133" s="18">
        <v>53453207</v>
      </c>
      <c r="O133" s="18">
        <v>49191579</v>
      </c>
      <c r="P133" s="18">
        <v>47342481</v>
      </c>
      <c r="Q133" s="18">
        <v>47323368</v>
      </c>
      <c r="R133" s="24">
        <f aca="true" t="shared" si="159" ref="R133:X133">SUM(R113,R119,R123,R129)</f>
        <v>50893300</v>
      </c>
      <c r="S133" s="1">
        <f t="shared" si="159"/>
        <v>50534812</v>
      </c>
      <c r="T133" s="19">
        <f t="shared" si="159"/>
        <v>52131293</v>
      </c>
      <c r="U133" s="19">
        <f t="shared" si="159"/>
        <v>51723485</v>
      </c>
      <c r="V133" s="18">
        <f t="shared" si="159"/>
        <v>53739074</v>
      </c>
      <c r="W133" s="19">
        <f t="shared" si="159"/>
        <v>42723245</v>
      </c>
      <c r="X133" s="78">
        <f t="shared" si="159"/>
        <v>47168500</v>
      </c>
      <c r="Z133" s="138"/>
      <c r="AA133" s="125"/>
      <c r="AB133" s="16" t="s">
        <v>108</v>
      </c>
      <c r="AC133" s="24">
        <v>80302470</v>
      </c>
      <c r="AD133" s="18">
        <v>83526792</v>
      </c>
      <c r="AE133" s="18">
        <v>76467151</v>
      </c>
      <c r="AF133" s="18">
        <v>78923952</v>
      </c>
      <c r="AG133" s="18">
        <v>82075710</v>
      </c>
      <c r="AH133" s="18">
        <v>86538950</v>
      </c>
      <c r="AI133" s="18">
        <v>83597498</v>
      </c>
      <c r="AJ133" s="18">
        <v>85620893</v>
      </c>
      <c r="AK133" s="19">
        <v>79697458</v>
      </c>
      <c r="AL133" s="18">
        <v>81281534</v>
      </c>
      <c r="AM133" s="18">
        <v>98007386</v>
      </c>
      <c r="AN133" s="18">
        <v>98835783</v>
      </c>
      <c r="AO133" s="18">
        <v>98806699</v>
      </c>
      <c r="AP133" s="18">
        <v>103303581</v>
      </c>
      <c r="AQ133" s="24">
        <f aca="true" t="shared" si="160" ref="AQ133:AW133">SUM(AQ113,AQ119,AQ123,AQ129)</f>
        <v>105074466</v>
      </c>
      <c r="AR133" s="1">
        <f t="shared" si="160"/>
        <v>105770841</v>
      </c>
      <c r="AS133" s="18">
        <f t="shared" si="160"/>
        <v>115927249</v>
      </c>
      <c r="AT133" s="19">
        <f t="shared" si="160"/>
        <v>115391448</v>
      </c>
      <c r="AU133" s="18">
        <f t="shared" si="160"/>
        <v>116676261</v>
      </c>
      <c r="AV133" s="19">
        <f t="shared" si="160"/>
        <v>94850984</v>
      </c>
      <c r="AW133" s="78">
        <f t="shared" si="160"/>
        <v>105703793</v>
      </c>
    </row>
    <row r="134" spans="1:49" s="77" customFormat="1" ht="12">
      <c r="A134" s="138"/>
      <c r="B134" s="125"/>
      <c r="C134" s="75" t="s">
        <v>97</v>
      </c>
      <c r="D134" s="31">
        <v>-35268</v>
      </c>
      <c r="E134" s="32">
        <v>-75379</v>
      </c>
      <c r="F134" s="32">
        <v>-51717</v>
      </c>
      <c r="G134" s="32">
        <v>-54243</v>
      </c>
      <c r="H134" s="32">
        <v>-51178</v>
      </c>
      <c r="I134" s="32">
        <v>-60031</v>
      </c>
      <c r="J134" s="32">
        <v>-36624</v>
      </c>
      <c r="K134" s="32">
        <v>-35897</v>
      </c>
      <c r="L134" s="33">
        <v>-27936</v>
      </c>
      <c r="M134" s="32">
        <v>-49849</v>
      </c>
      <c r="N134" s="32">
        <v>0</v>
      </c>
      <c r="O134" s="32">
        <v>0</v>
      </c>
      <c r="P134" s="32">
        <v>0</v>
      </c>
      <c r="Q134" s="32">
        <v>0</v>
      </c>
      <c r="R134" s="31">
        <f aca="true" t="shared" si="161" ref="R134:X134">SUM(R114,R124)</f>
        <v>0</v>
      </c>
      <c r="S134" s="76">
        <f t="shared" si="161"/>
        <v>0</v>
      </c>
      <c r="T134" s="33">
        <f t="shared" si="161"/>
        <v>0</v>
      </c>
      <c r="U134" s="33">
        <f t="shared" si="161"/>
        <v>0</v>
      </c>
      <c r="V134" s="32">
        <f t="shared" si="161"/>
        <v>0</v>
      </c>
      <c r="W134" s="33">
        <f t="shared" si="161"/>
        <v>0</v>
      </c>
      <c r="X134" s="75">
        <f t="shared" si="161"/>
        <v>0</v>
      </c>
      <c r="Z134" s="138"/>
      <c r="AA134" s="125"/>
      <c r="AB134" s="75" t="s">
        <v>97</v>
      </c>
      <c r="AC134" s="31">
        <v>-1102066</v>
      </c>
      <c r="AD134" s="32">
        <v>-961723</v>
      </c>
      <c r="AE134" s="32">
        <v>-747335</v>
      </c>
      <c r="AF134" s="32">
        <v>-633534</v>
      </c>
      <c r="AG134" s="32">
        <v>-633797</v>
      </c>
      <c r="AH134" s="32">
        <v>-848029</v>
      </c>
      <c r="AI134" s="32">
        <v>-777756</v>
      </c>
      <c r="AJ134" s="32">
        <v>-890075</v>
      </c>
      <c r="AK134" s="33">
        <v>-939848</v>
      </c>
      <c r="AL134" s="32">
        <v>-855710</v>
      </c>
      <c r="AM134" s="32">
        <v>-44694</v>
      </c>
      <c r="AN134" s="32">
        <v>-105741</v>
      </c>
      <c r="AO134" s="32">
        <v>-24739</v>
      </c>
      <c r="AP134" s="32">
        <v>-23897</v>
      </c>
      <c r="AQ134" s="31">
        <f aca="true" t="shared" si="162" ref="AQ134:AW134">SUM(AQ114,AQ124)</f>
        <v>-96450</v>
      </c>
      <c r="AR134" s="76">
        <f t="shared" si="162"/>
        <v>-61316</v>
      </c>
      <c r="AS134" s="32">
        <f t="shared" si="162"/>
        <v>94045</v>
      </c>
      <c r="AT134" s="33">
        <f t="shared" si="162"/>
        <v>-50253</v>
      </c>
      <c r="AU134" s="32">
        <f t="shared" si="162"/>
        <v>-62362</v>
      </c>
      <c r="AV134" s="33">
        <f t="shared" si="162"/>
        <v>0</v>
      </c>
      <c r="AW134" s="75">
        <f t="shared" si="162"/>
        <v>0</v>
      </c>
    </row>
    <row r="135" spans="1:49" ht="12">
      <c r="A135" s="138"/>
      <c r="B135" s="125"/>
      <c r="C135" s="20" t="s">
        <v>12</v>
      </c>
      <c r="D135" s="25">
        <v>69595341</v>
      </c>
      <c r="E135" s="22">
        <v>72968720</v>
      </c>
      <c r="F135" s="22">
        <v>71512339</v>
      </c>
      <c r="G135" s="22">
        <v>72213396</v>
      </c>
      <c r="H135" s="22">
        <v>75800646</v>
      </c>
      <c r="I135" s="22">
        <v>83548217</v>
      </c>
      <c r="J135" s="22">
        <v>82165540</v>
      </c>
      <c r="K135" s="22">
        <v>78382493</v>
      </c>
      <c r="L135" s="23">
        <v>76281515</v>
      </c>
      <c r="M135" s="22">
        <v>72308772</v>
      </c>
      <c r="N135" s="22">
        <v>74519478</v>
      </c>
      <c r="O135" s="22">
        <v>67640871</v>
      </c>
      <c r="P135" s="22">
        <v>66030539</v>
      </c>
      <c r="Q135" s="22">
        <v>66657066</v>
      </c>
      <c r="R135" s="25">
        <f aca="true" t="shared" si="163" ref="R135:X136">SUM(R131,R133)</f>
        <v>72750198</v>
      </c>
      <c r="S135" s="52">
        <f t="shared" si="163"/>
        <v>73047788</v>
      </c>
      <c r="T135" s="23">
        <f t="shared" si="163"/>
        <v>74999114</v>
      </c>
      <c r="U135" s="23">
        <f t="shared" si="163"/>
        <v>74289363</v>
      </c>
      <c r="V135" s="22">
        <f t="shared" si="163"/>
        <v>77936961</v>
      </c>
      <c r="W135" s="23">
        <f t="shared" si="163"/>
        <v>61917664</v>
      </c>
      <c r="X135" s="79">
        <f t="shared" si="163"/>
        <v>67809456</v>
      </c>
      <c r="Z135" s="138"/>
      <c r="AA135" s="125"/>
      <c r="AB135" s="20" t="s">
        <v>12</v>
      </c>
      <c r="AC135" s="25">
        <v>128933854</v>
      </c>
      <c r="AD135" s="22">
        <v>136793639</v>
      </c>
      <c r="AE135" s="22">
        <v>130946259</v>
      </c>
      <c r="AF135" s="22">
        <v>134369807</v>
      </c>
      <c r="AG135" s="22">
        <v>137303685</v>
      </c>
      <c r="AH135" s="22">
        <v>142618156</v>
      </c>
      <c r="AI135" s="22">
        <v>137064233</v>
      </c>
      <c r="AJ135" s="22">
        <v>142737026</v>
      </c>
      <c r="AK135" s="23">
        <v>133864115</v>
      </c>
      <c r="AL135" s="22">
        <v>133037777</v>
      </c>
      <c r="AM135" s="22">
        <v>157705902</v>
      </c>
      <c r="AN135" s="22">
        <v>155933585</v>
      </c>
      <c r="AO135" s="22">
        <v>161670080</v>
      </c>
      <c r="AP135" s="22">
        <v>172038865</v>
      </c>
      <c r="AQ135" s="25">
        <f aca="true" t="shared" si="164" ref="AQ135:AW136">SUM(AQ131,AQ133)</f>
        <v>182289024</v>
      </c>
      <c r="AR135" s="52">
        <f t="shared" si="164"/>
        <v>187133715</v>
      </c>
      <c r="AS135" s="22">
        <f t="shared" si="164"/>
        <v>208040591</v>
      </c>
      <c r="AT135" s="23">
        <f t="shared" si="164"/>
        <v>215602597</v>
      </c>
      <c r="AU135" s="22">
        <f t="shared" si="164"/>
        <v>218100622</v>
      </c>
      <c r="AV135" s="23">
        <f t="shared" si="164"/>
        <v>165101416</v>
      </c>
      <c r="AW135" s="79">
        <f t="shared" si="164"/>
        <v>185702899</v>
      </c>
    </row>
    <row r="136" spans="1:49" s="77" customFormat="1" ht="12">
      <c r="A136" s="138"/>
      <c r="B136" s="125"/>
      <c r="C136" s="75" t="s">
        <v>97</v>
      </c>
      <c r="D136" s="31">
        <v>-70536</v>
      </c>
      <c r="E136" s="32">
        <v>-150758</v>
      </c>
      <c r="F136" s="32">
        <v>-103456</v>
      </c>
      <c r="G136" s="32">
        <v>-108486</v>
      </c>
      <c r="H136" s="32">
        <v>-102356</v>
      </c>
      <c r="I136" s="32">
        <v>-120062</v>
      </c>
      <c r="J136" s="32">
        <v>-73248</v>
      </c>
      <c r="K136" s="32">
        <v>-71794</v>
      </c>
      <c r="L136" s="33">
        <v>-55872</v>
      </c>
      <c r="M136" s="32">
        <v>-94898</v>
      </c>
      <c r="N136" s="32">
        <v>0</v>
      </c>
      <c r="O136" s="32">
        <v>0</v>
      </c>
      <c r="P136" s="32">
        <v>0</v>
      </c>
      <c r="Q136" s="32">
        <v>0</v>
      </c>
      <c r="R136" s="31">
        <f t="shared" si="163"/>
        <v>0</v>
      </c>
      <c r="S136" s="76">
        <f t="shared" si="163"/>
        <v>0</v>
      </c>
      <c r="T136" s="33">
        <f t="shared" si="163"/>
        <v>0</v>
      </c>
      <c r="U136" s="33">
        <f t="shared" si="163"/>
        <v>0</v>
      </c>
      <c r="V136" s="32">
        <f t="shared" si="163"/>
        <v>0</v>
      </c>
      <c r="W136" s="33">
        <f t="shared" si="163"/>
        <v>0</v>
      </c>
      <c r="X136" s="75">
        <f t="shared" si="163"/>
        <v>0</v>
      </c>
      <c r="Z136" s="138"/>
      <c r="AA136" s="125"/>
      <c r="AB136" s="75" t="s">
        <v>97</v>
      </c>
      <c r="AC136" s="31">
        <v>-2238299</v>
      </c>
      <c r="AD136" s="32">
        <v>-1924083</v>
      </c>
      <c r="AE136" s="32">
        <v>-1457231</v>
      </c>
      <c r="AF136" s="32">
        <v>-1240137</v>
      </c>
      <c r="AG136" s="32">
        <v>-1255473</v>
      </c>
      <c r="AH136" s="32">
        <v>-1582128</v>
      </c>
      <c r="AI136" s="32">
        <v>-1594961</v>
      </c>
      <c r="AJ136" s="32">
        <v>-1779702</v>
      </c>
      <c r="AK136" s="33">
        <v>-1831612</v>
      </c>
      <c r="AL136" s="32">
        <v>-1678423</v>
      </c>
      <c r="AM136" s="32">
        <v>-44694</v>
      </c>
      <c r="AN136" s="32">
        <v>-105741</v>
      </c>
      <c r="AO136" s="32">
        <v>-24739</v>
      </c>
      <c r="AP136" s="32">
        <v>-23897</v>
      </c>
      <c r="AQ136" s="31">
        <f t="shared" si="164"/>
        <v>-96450</v>
      </c>
      <c r="AR136" s="76">
        <f t="shared" si="164"/>
        <v>-61316</v>
      </c>
      <c r="AS136" s="32">
        <f t="shared" si="164"/>
        <v>94045</v>
      </c>
      <c r="AT136" s="33">
        <f t="shared" si="164"/>
        <v>-50253</v>
      </c>
      <c r="AU136" s="32">
        <f t="shared" si="164"/>
        <v>-62362</v>
      </c>
      <c r="AV136" s="33">
        <f t="shared" si="164"/>
        <v>0</v>
      </c>
      <c r="AW136" s="75">
        <f t="shared" si="164"/>
        <v>0</v>
      </c>
    </row>
    <row r="137" spans="1:49" ht="12.75" thickBot="1">
      <c r="A137" s="140"/>
      <c r="B137" s="127"/>
      <c r="C137" s="35"/>
      <c r="D137" s="39">
        <f aca="true" t="shared" si="165" ref="D137:X137">D135/$D135*100</f>
        <v>100</v>
      </c>
      <c r="E137" s="39">
        <f t="shared" si="165"/>
        <v>104.84713337348256</v>
      </c>
      <c r="F137" s="39">
        <f t="shared" si="165"/>
        <v>102.75449185599939</v>
      </c>
      <c r="G137" s="39">
        <f t="shared" si="165"/>
        <v>103.7618250911365</v>
      </c>
      <c r="H137" s="39">
        <f t="shared" si="165"/>
        <v>108.91626495514979</v>
      </c>
      <c r="I137" s="39">
        <f t="shared" si="165"/>
        <v>120.0485776770603</v>
      </c>
      <c r="J137" s="39">
        <f t="shared" si="165"/>
        <v>118.06183980045446</v>
      </c>
      <c r="K137" s="39">
        <f t="shared" si="165"/>
        <v>112.6260635751465</v>
      </c>
      <c r="L137" s="39">
        <f t="shared" si="165"/>
        <v>109.60721494273588</v>
      </c>
      <c r="M137" s="39">
        <f t="shared" si="165"/>
        <v>103.89886874755021</v>
      </c>
      <c r="N137" s="39">
        <f t="shared" si="165"/>
        <v>107.07538310646399</v>
      </c>
      <c r="O137" s="39">
        <f t="shared" si="165"/>
        <v>97.1916654593301</v>
      </c>
      <c r="P137" s="39">
        <f t="shared" si="165"/>
        <v>94.87781516869067</v>
      </c>
      <c r="Q137" s="39">
        <f t="shared" si="165"/>
        <v>95.77805790189318</v>
      </c>
      <c r="R137" s="43">
        <f t="shared" si="165"/>
        <v>104.5331439643352</v>
      </c>
      <c r="S137" s="56">
        <f t="shared" si="165"/>
        <v>104.96074442684318</v>
      </c>
      <c r="T137" s="44">
        <f t="shared" si="165"/>
        <v>107.76456142373094</v>
      </c>
      <c r="U137" s="44">
        <f t="shared" si="165"/>
        <v>106.7447359730589</v>
      </c>
      <c r="V137" s="39">
        <f t="shared" si="165"/>
        <v>111.98588853814222</v>
      </c>
      <c r="W137" s="44">
        <f t="shared" si="165"/>
        <v>88.96811641457435</v>
      </c>
      <c r="X137" s="87">
        <f t="shared" si="165"/>
        <v>97.43390150211349</v>
      </c>
      <c r="Z137" s="140"/>
      <c r="AA137" s="127"/>
      <c r="AB137" s="35"/>
      <c r="AC137" s="39">
        <f aca="true" t="shared" si="166" ref="AC137:AW137">AC135/$AC135*100</f>
        <v>100</v>
      </c>
      <c r="AD137" s="39">
        <f>AD135/$AC135*100</f>
        <v>106.09598236317359</v>
      </c>
      <c r="AE137" s="39">
        <f>AE135/$AC135*100</f>
        <v>101.56080419344325</v>
      </c>
      <c r="AF137" s="39">
        <f t="shared" si="166"/>
        <v>104.21607888956768</v>
      </c>
      <c r="AG137" s="39">
        <f t="shared" si="166"/>
        <v>106.49156970053808</v>
      </c>
      <c r="AH137" s="39">
        <f t="shared" si="166"/>
        <v>110.6134281846566</v>
      </c>
      <c r="AI137" s="39">
        <f t="shared" si="166"/>
        <v>106.30585276695443</v>
      </c>
      <c r="AJ137" s="39">
        <f t="shared" si="166"/>
        <v>110.70562274513256</v>
      </c>
      <c r="AK137" s="39">
        <f t="shared" si="166"/>
        <v>103.82386847755285</v>
      </c>
      <c r="AL137" s="39">
        <f t="shared" si="166"/>
        <v>103.18296775647457</v>
      </c>
      <c r="AM137" s="39">
        <f t="shared" si="166"/>
        <v>122.315355593109</v>
      </c>
      <c r="AN137" s="39">
        <f t="shared" si="166"/>
        <v>120.94076160943735</v>
      </c>
      <c r="AO137" s="39">
        <f t="shared" si="166"/>
        <v>125.38993831674341</v>
      </c>
      <c r="AP137" s="39">
        <f t="shared" si="166"/>
        <v>133.431879729586</v>
      </c>
      <c r="AQ137" s="43">
        <f t="shared" si="166"/>
        <v>141.38181582627632</v>
      </c>
      <c r="AR137" s="56">
        <f t="shared" si="166"/>
        <v>145.1393169399869</v>
      </c>
      <c r="AS137" s="39">
        <f t="shared" si="166"/>
        <v>161.354512058563</v>
      </c>
      <c r="AT137" s="44">
        <f t="shared" si="166"/>
        <v>167.21953956328645</v>
      </c>
      <c r="AU137" s="39">
        <f t="shared" si="166"/>
        <v>169.15698649634717</v>
      </c>
      <c r="AV137" s="44">
        <f t="shared" si="166"/>
        <v>128.05125331939584</v>
      </c>
      <c r="AW137" s="87">
        <f t="shared" si="166"/>
        <v>144.02958822591313</v>
      </c>
    </row>
    <row r="138" spans="1:49" ht="12" customHeight="1">
      <c r="A138" s="139" t="s">
        <v>18</v>
      </c>
      <c r="B138" s="135" t="s">
        <v>109</v>
      </c>
      <c r="C138" s="12" t="s">
        <v>95</v>
      </c>
      <c r="D138" s="40"/>
      <c r="E138" s="14"/>
      <c r="F138" s="14">
        <v>21253</v>
      </c>
      <c r="G138" s="14">
        <v>2977</v>
      </c>
      <c r="H138" s="14">
        <v>3636</v>
      </c>
      <c r="I138" s="14">
        <v>1748</v>
      </c>
      <c r="J138" s="14">
        <v>550</v>
      </c>
      <c r="K138" s="14">
        <v>390</v>
      </c>
      <c r="L138" s="15">
        <v>2500</v>
      </c>
      <c r="M138" s="14">
        <v>4908</v>
      </c>
      <c r="N138" s="14">
        <v>6946</v>
      </c>
      <c r="O138" s="14">
        <v>13659</v>
      </c>
      <c r="P138" s="14">
        <v>13948</v>
      </c>
      <c r="Q138" s="14">
        <v>56458</v>
      </c>
      <c r="R138" s="13">
        <v>76008</v>
      </c>
      <c r="S138" s="55">
        <v>120188</v>
      </c>
      <c r="T138" s="15">
        <v>89549</v>
      </c>
      <c r="U138" s="15">
        <v>132276</v>
      </c>
      <c r="V138" s="14">
        <v>110185</v>
      </c>
      <c r="W138" s="15">
        <v>73060</v>
      </c>
      <c r="X138" s="74">
        <v>21346</v>
      </c>
      <c r="Z138" s="138" t="s">
        <v>35</v>
      </c>
      <c r="AA138" s="125" t="s">
        <v>109</v>
      </c>
      <c r="AB138" s="16" t="s">
        <v>95</v>
      </c>
      <c r="AC138" s="17">
        <v>3108124</v>
      </c>
      <c r="AD138" s="18">
        <v>3138319</v>
      </c>
      <c r="AE138" s="18">
        <v>3244892</v>
      </c>
      <c r="AF138" s="18">
        <v>3065659</v>
      </c>
      <c r="AG138" s="18">
        <v>2848097</v>
      </c>
      <c r="AH138" s="18">
        <v>2601507</v>
      </c>
      <c r="AI138" s="18">
        <v>2554986</v>
      </c>
      <c r="AJ138" s="18">
        <v>3300562</v>
      </c>
      <c r="AK138" s="19">
        <v>2971368</v>
      </c>
      <c r="AL138" s="18">
        <v>3037280</v>
      </c>
      <c r="AM138" s="18">
        <v>3111239</v>
      </c>
      <c r="AN138" s="18">
        <v>2749215</v>
      </c>
      <c r="AO138" s="18">
        <v>2621673</v>
      </c>
      <c r="AP138" s="18">
        <v>3020302</v>
      </c>
      <c r="AQ138" s="24">
        <v>3660898</v>
      </c>
      <c r="AR138" s="1">
        <v>3998333</v>
      </c>
      <c r="AS138" s="14">
        <v>4214073</v>
      </c>
      <c r="AT138" s="15">
        <v>4633522</v>
      </c>
      <c r="AU138" s="14">
        <v>5028643</v>
      </c>
      <c r="AV138" s="15">
        <v>4604877</v>
      </c>
      <c r="AW138" s="74">
        <v>5036147</v>
      </c>
    </row>
    <row r="139" spans="1:49" s="77" customFormat="1" ht="12">
      <c r="A139" s="138"/>
      <c r="B139" s="125"/>
      <c r="C139" s="75" t="s">
        <v>97</v>
      </c>
      <c r="D139" s="31"/>
      <c r="E139" s="32"/>
      <c r="F139" s="32"/>
      <c r="G139" s="32"/>
      <c r="H139" s="32"/>
      <c r="I139" s="32"/>
      <c r="J139" s="32"/>
      <c r="K139" s="32"/>
      <c r="L139" s="33"/>
      <c r="M139" s="32"/>
      <c r="N139" s="32"/>
      <c r="O139" s="32"/>
      <c r="P139" s="32"/>
      <c r="Q139" s="32"/>
      <c r="R139" s="31"/>
      <c r="S139" s="76"/>
      <c r="T139" s="33"/>
      <c r="U139" s="33"/>
      <c r="V139" s="32"/>
      <c r="W139" s="33"/>
      <c r="X139" s="75"/>
      <c r="Z139" s="138"/>
      <c r="AA139" s="125"/>
      <c r="AB139" s="75" t="s">
        <v>97</v>
      </c>
      <c r="AC139" s="31"/>
      <c r="AD139" s="32"/>
      <c r="AE139" s="32"/>
      <c r="AF139" s="32"/>
      <c r="AG139" s="32"/>
      <c r="AH139" s="32"/>
      <c r="AI139" s="32"/>
      <c r="AJ139" s="32"/>
      <c r="AK139" s="33"/>
      <c r="AL139" s="32"/>
      <c r="AM139" s="32"/>
      <c r="AN139" s="32"/>
      <c r="AO139" s="32"/>
      <c r="AP139" s="32"/>
      <c r="AQ139" s="31"/>
      <c r="AR139" s="76"/>
      <c r="AS139" s="32"/>
      <c r="AT139" s="33">
        <v>-631520</v>
      </c>
      <c r="AU139" s="32"/>
      <c r="AV139" s="33">
        <v>-637156</v>
      </c>
      <c r="AW139" s="75"/>
    </row>
    <row r="140" spans="1:49" ht="12">
      <c r="A140" s="138"/>
      <c r="B140" s="125"/>
      <c r="C140" s="16" t="s">
        <v>98</v>
      </c>
      <c r="D140" s="24">
        <v>534158</v>
      </c>
      <c r="E140" s="18">
        <v>388846</v>
      </c>
      <c r="F140" s="18">
        <v>395762</v>
      </c>
      <c r="G140" s="18">
        <v>403662</v>
      </c>
      <c r="H140" s="18">
        <v>342494</v>
      </c>
      <c r="I140" s="18">
        <v>288600</v>
      </c>
      <c r="J140" s="18">
        <v>325382</v>
      </c>
      <c r="K140" s="18">
        <v>342241</v>
      </c>
      <c r="L140" s="19">
        <v>263868</v>
      </c>
      <c r="M140" s="18">
        <v>329542</v>
      </c>
      <c r="N140" s="18">
        <v>333737</v>
      </c>
      <c r="O140" s="18">
        <v>293147</v>
      </c>
      <c r="P140" s="18">
        <v>33549</v>
      </c>
      <c r="Q140" s="18">
        <v>305020</v>
      </c>
      <c r="R140" s="24">
        <v>387866</v>
      </c>
      <c r="S140" s="1">
        <v>348719</v>
      </c>
      <c r="T140" s="19">
        <v>371129</v>
      </c>
      <c r="U140" s="19">
        <v>393635</v>
      </c>
      <c r="V140" s="18">
        <v>309420</v>
      </c>
      <c r="W140" s="19">
        <v>410674</v>
      </c>
      <c r="X140" s="78">
        <v>449892</v>
      </c>
      <c r="Z140" s="138"/>
      <c r="AA140" s="125"/>
      <c r="AB140" s="16" t="s">
        <v>98</v>
      </c>
      <c r="AC140" s="24">
        <v>24292709</v>
      </c>
      <c r="AD140" s="18">
        <v>28352637</v>
      </c>
      <c r="AE140" s="18">
        <v>30757995</v>
      </c>
      <c r="AF140" s="18">
        <v>32096706</v>
      </c>
      <c r="AG140" s="18">
        <v>33279851</v>
      </c>
      <c r="AH140" s="18">
        <v>32144424</v>
      </c>
      <c r="AI140" s="18">
        <v>33847694</v>
      </c>
      <c r="AJ140" s="18">
        <v>38531004</v>
      </c>
      <c r="AK140" s="19">
        <v>36004495</v>
      </c>
      <c r="AL140" s="18">
        <v>38703865</v>
      </c>
      <c r="AM140" s="18">
        <v>36215670</v>
      </c>
      <c r="AN140" s="18">
        <v>36773679</v>
      </c>
      <c r="AO140" s="18">
        <v>35939373</v>
      </c>
      <c r="AP140" s="18">
        <v>37905446</v>
      </c>
      <c r="AQ140" s="24">
        <v>37898563</v>
      </c>
      <c r="AR140" s="1">
        <v>39064817</v>
      </c>
      <c r="AS140" s="18">
        <v>36775023</v>
      </c>
      <c r="AT140" s="19">
        <v>38894434</v>
      </c>
      <c r="AU140" s="18">
        <v>37559702</v>
      </c>
      <c r="AV140" s="19">
        <v>34648309</v>
      </c>
      <c r="AW140" s="78">
        <v>35910017</v>
      </c>
    </row>
    <row r="141" spans="1:56" s="77" customFormat="1" ht="12">
      <c r="A141" s="138"/>
      <c r="B141" s="125"/>
      <c r="C141" s="75" t="s">
        <v>97</v>
      </c>
      <c r="D141" s="31"/>
      <c r="E141" s="32"/>
      <c r="F141" s="32"/>
      <c r="G141" s="32"/>
      <c r="H141" s="32"/>
      <c r="I141" s="32"/>
      <c r="J141" s="32"/>
      <c r="K141" s="32"/>
      <c r="L141" s="33"/>
      <c r="M141" s="32"/>
      <c r="N141" s="32"/>
      <c r="O141" s="32"/>
      <c r="P141" s="32"/>
      <c r="Q141" s="32"/>
      <c r="R141" s="31"/>
      <c r="S141" s="76"/>
      <c r="T141" s="33"/>
      <c r="U141" s="33"/>
      <c r="V141" s="32"/>
      <c r="W141" s="33"/>
      <c r="X141" s="75"/>
      <c r="Z141" s="138"/>
      <c r="AA141" s="125"/>
      <c r="AB141" s="75" t="s">
        <v>97</v>
      </c>
      <c r="AC141" s="31">
        <v>-45165</v>
      </c>
      <c r="AD141" s="32">
        <v>-22163</v>
      </c>
      <c r="AE141" s="32">
        <v>-59728</v>
      </c>
      <c r="AF141" s="32">
        <v>-42195</v>
      </c>
      <c r="AG141" s="32">
        <v>-13397</v>
      </c>
      <c r="AH141" s="32">
        <v>-3147</v>
      </c>
      <c r="AI141" s="32"/>
      <c r="AJ141" s="32">
        <v>-10144</v>
      </c>
      <c r="AK141" s="33"/>
      <c r="AL141" s="32"/>
      <c r="AM141" s="32"/>
      <c r="AN141" s="32"/>
      <c r="AO141" s="32"/>
      <c r="AP141" s="32"/>
      <c r="AQ141" s="31"/>
      <c r="AR141" s="76"/>
      <c r="AS141" s="32"/>
      <c r="AT141" s="33">
        <v>-720060</v>
      </c>
      <c r="AU141" s="32"/>
      <c r="AV141" s="33">
        <v>-347679</v>
      </c>
      <c r="AW141" s="75"/>
      <c r="BD141" s="77" t="s">
        <v>110</v>
      </c>
    </row>
    <row r="142" spans="1:49" ht="12">
      <c r="A142" s="138"/>
      <c r="B142" s="125"/>
      <c r="C142" s="20" t="s">
        <v>12</v>
      </c>
      <c r="D142" s="25">
        <v>534158</v>
      </c>
      <c r="E142" s="22">
        <v>388846</v>
      </c>
      <c r="F142" s="22">
        <v>417015</v>
      </c>
      <c r="G142" s="22">
        <v>406639</v>
      </c>
      <c r="H142" s="22">
        <f>SUM(H138,H140)</f>
        <v>346130</v>
      </c>
      <c r="I142" s="22">
        <v>290348</v>
      </c>
      <c r="J142" s="22">
        <v>325932</v>
      </c>
      <c r="K142" s="22">
        <v>342631</v>
      </c>
      <c r="L142" s="23">
        <v>266368</v>
      </c>
      <c r="M142" s="22">
        <v>334450</v>
      </c>
      <c r="N142" s="22">
        <v>340683</v>
      </c>
      <c r="O142" s="22">
        <v>306806</v>
      </c>
      <c r="P142" s="22">
        <v>47497</v>
      </c>
      <c r="Q142" s="22">
        <v>361478</v>
      </c>
      <c r="R142" s="25">
        <f aca="true" t="shared" si="167" ref="R142:X143">SUM(R138,R140)</f>
        <v>463874</v>
      </c>
      <c r="S142" s="52">
        <f t="shared" si="167"/>
        <v>468907</v>
      </c>
      <c r="T142" s="23">
        <f t="shared" si="167"/>
        <v>460678</v>
      </c>
      <c r="U142" s="23">
        <f t="shared" si="167"/>
        <v>525911</v>
      </c>
      <c r="V142" s="22">
        <f t="shared" si="167"/>
        <v>419605</v>
      </c>
      <c r="W142" s="23">
        <f t="shared" si="167"/>
        <v>483734</v>
      </c>
      <c r="X142" s="79">
        <f t="shared" si="167"/>
        <v>471238</v>
      </c>
      <c r="Z142" s="138"/>
      <c r="AA142" s="125"/>
      <c r="AB142" s="20" t="s">
        <v>12</v>
      </c>
      <c r="AC142" s="25">
        <v>27400833</v>
      </c>
      <c r="AD142" s="22">
        <v>31490956</v>
      </c>
      <c r="AE142" s="22">
        <v>34002887</v>
      </c>
      <c r="AF142" s="22">
        <v>35162365</v>
      </c>
      <c r="AG142" s="22">
        <v>36127948</v>
      </c>
      <c r="AH142" s="22">
        <v>34745931</v>
      </c>
      <c r="AI142" s="22">
        <v>36402680</v>
      </c>
      <c r="AJ142" s="22">
        <v>41831566</v>
      </c>
      <c r="AK142" s="23">
        <v>38975863</v>
      </c>
      <c r="AL142" s="22">
        <v>41741145</v>
      </c>
      <c r="AM142" s="22">
        <v>39326909</v>
      </c>
      <c r="AN142" s="22">
        <v>39522894</v>
      </c>
      <c r="AO142" s="22">
        <v>38561046</v>
      </c>
      <c r="AP142" s="22">
        <v>40925748</v>
      </c>
      <c r="AQ142" s="25">
        <f aca="true" t="shared" si="168" ref="AQ142:AW143">SUM(AQ138,AQ140)</f>
        <v>41559461</v>
      </c>
      <c r="AR142" s="52">
        <f t="shared" si="168"/>
        <v>43063150</v>
      </c>
      <c r="AS142" s="22">
        <f t="shared" si="168"/>
        <v>40989096</v>
      </c>
      <c r="AT142" s="23">
        <f t="shared" si="168"/>
        <v>43527956</v>
      </c>
      <c r="AU142" s="22">
        <f t="shared" si="168"/>
        <v>42588345</v>
      </c>
      <c r="AV142" s="23">
        <f t="shared" si="168"/>
        <v>39253186</v>
      </c>
      <c r="AW142" s="79">
        <f t="shared" si="168"/>
        <v>40946164</v>
      </c>
    </row>
    <row r="143" spans="1:49" s="77" customFormat="1" ht="12">
      <c r="A143" s="138"/>
      <c r="B143" s="125"/>
      <c r="C143" s="75" t="s">
        <v>97</v>
      </c>
      <c r="D143" s="31">
        <v>0</v>
      </c>
      <c r="E143" s="32">
        <v>0</v>
      </c>
      <c r="F143" s="32">
        <v>0</v>
      </c>
      <c r="G143" s="32">
        <v>0</v>
      </c>
      <c r="H143" s="32">
        <f>SUM(H139,H141)</f>
        <v>0</v>
      </c>
      <c r="I143" s="32">
        <v>0</v>
      </c>
      <c r="J143" s="32">
        <v>0</v>
      </c>
      <c r="K143" s="32">
        <v>0</v>
      </c>
      <c r="L143" s="33">
        <v>0</v>
      </c>
      <c r="M143" s="32">
        <v>0</v>
      </c>
      <c r="N143" s="32">
        <v>0</v>
      </c>
      <c r="O143" s="32">
        <v>0</v>
      </c>
      <c r="P143" s="32">
        <v>0</v>
      </c>
      <c r="Q143" s="32">
        <v>0</v>
      </c>
      <c r="R143" s="31">
        <f t="shared" si="167"/>
        <v>0</v>
      </c>
      <c r="S143" s="76">
        <f t="shared" si="167"/>
        <v>0</v>
      </c>
      <c r="T143" s="33">
        <f t="shared" si="167"/>
        <v>0</v>
      </c>
      <c r="U143" s="33">
        <f t="shared" si="167"/>
        <v>0</v>
      </c>
      <c r="V143" s="32">
        <f t="shared" si="167"/>
        <v>0</v>
      </c>
      <c r="W143" s="33">
        <f t="shared" si="167"/>
        <v>0</v>
      </c>
      <c r="X143" s="75">
        <f t="shared" si="167"/>
        <v>0</v>
      </c>
      <c r="Z143" s="138"/>
      <c r="AA143" s="125"/>
      <c r="AB143" s="75" t="s">
        <v>97</v>
      </c>
      <c r="AC143" s="31">
        <v>-45165</v>
      </c>
      <c r="AD143" s="32">
        <v>-22163</v>
      </c>
      <c r="AE143" s="32">
        <v>-59728</v>
      </c>
      <c r="AF143" s="32">
        <v>-42195</v>
      </c>
      <c r="AG143" s="32">
        <v>-13397</v>
      </c>
      <c r="AH143" s="32">
        <v>-3147</v>
      </c>
      <c r="AI143" s="32">
        <v>0</v>
      </c>
      <c r="AJ143" s="32">
        <v>-10144</v>
      </c>
      <c r="AK143" s="33">
        <v>0</v>
      </c>
      <c r="AL143" s="32">
        <v>0</v>
      </c>
      <c r="AM143" s="32">
        <v>0</v>
      </c>
      <c r="AN143" s="32">
        <v>0</v>
      </c>
      <c r="AO143" s="32">
        <v>0</v>
      </c>
      <c r="AP143" s="32">
        <v>0</v>
      </c>
      <c r="AQ143" s="31">
        <f t="shared" si="168"/>
        <v>0</v>
      </c>
      <c r="AR143" s="76">
        <f t="shared" si="168"/>
        <v>0</v>
      </c>
      <c r="AS143" s="32">
        <f t="shared" si="168"/>
        <v>0</v>
      </c>
      <c r="AT143" s="33">
        <f t="shared" si="168"/>
        <v>-1351580</v>
      </c>
      <c r="AU143" s="32">
        <f t="shared" si="168"/>
        <v>0</v>
      </c>
      <c r="AV143" s="33">
        <f t="shared" si="168"/>
        <v>-984835</v>
      </c>
      <c r="AW143" s="75">
        <f t="shared" si="168"/>
        <v>0</v>
      </c>
    </row>
    <row r="144" spans="1:49" ht="12">
      <c r="A144" s="138"/>
      <c r="B144" s="125"/>
      <c r="C144" s="26"/>
      <c r="D144" s="30">
        <f aca="true" t="shared" si="169" ref="D144:X144">D142/$D142*100</f>
        <v>100</v>
      </c>
      <c r="E144" s="30">
        <f t="shared" si="169"/>
        <v>72.79606408590716</v>
      </c>
      <c r="F144" s="30">
        <f t="shared" si="169"/>
        <v>78.06959738504338</v>
      </c>
      <c r="G144" s="30">
        <f t="shared" si="169"/>
        <v>76.12710097012494</v>
      </c>
      <c r="H144" s="30">
        <f t="shared" si="169"/>
        <v>64.79917926905522</v>
      </c>
      <c r="I144" s="30">
        <f t="shared" si="169"/>
        <v>54.35620172308568</v>
      </c>
      <c r="J144" s="30">
        <f t="shared" si="169"/>
        <v>61.01790107046978</v>
      </c>
      <c r="K144" s="30">
        <f t="shared" si="169"/>
        <v>64.14412963954486</v>
      </c>
      <c r="L144" s="30">
        <f t="shared" si="169"/>
        <v>49.86689331620981</v>
      </c>
      <c r="M144" s="30">
        <f t="shared" si="169"/>
        <v>62.61256032859192</v>
      </c>
      <c r="N144" s="30">
        <f t="shared" si="169"/>
        <v>63.77944353543333</v>
      </c>
      <c r="O144" s="30">
        <f t="shared" si="169"/>
        <v>57.43731255546112</v>
      </c>
      <c r="P144" s="30">
        <f t="shared" si="169"/>
        <v>8.891938340341248</v>
      </c>
      <c r="Q144" s="30">
        <f t="shared" si="169"/>
        <v>67.67248641787636</v>
      </c>
      <c r="R144" s="80">
        <f t="shared" si="169"/>
        <v>86.84209540997233</v>
      </c>
      <c r="S144" s="53">
        <f t="shared" si="169"/>
        <v>87.78432598594424</v>
      </c>
      <c r="T144" s="59">
        <f t="shared" si="169"/>
        <v>86.24377056975652</v>
      </c>
      <c r="U144" s="59">
        <f t="shared" si="169"/>
        <v>98.45607479434923</v>
      </c>
      <c r="V144" s="30">
        <f t="shared" si="169"/>
        <v>78.55447264667008</v>
      </c>
      <c r="W144" s="59">
        <f t="shared" si="169"/>
        <v>90.56009645086284</v>
      </c>
      <c r="X144" s="81">
        <f t="shared" si="169"/>
        <v>88.22071372140827</v>
      </c>
      <c r="Z144" s="138"/>
      <c r="AA144" s="136"/>
      <c r="AB144" s="16"/>
      <c r="AC144" s="30">
        <f aca="true" t="shared" si="170" ref="AC144:AW144">AC142/$AC142*100</f>
        <v>100</v>
      </c>
      <c r="AD144" s="30">
        <f t="shared" si="170"/>
        <v>114.9270024017153</v>
      </c>
      <c r="AE144" s="30">
        <f t="shared" si="170"/>
        <v>124.09435508767197</v>
      </c>
      <c r="AF144" s="30">
        <f t="shared" si="170"/>
        <v>128.32589797543744</v>
      </c>
      <c r="AG144" s="30">
        <f t="shared" si="170"/>
        <v>131.84981639061849</v>
      </c>
      <c r="AH144" s="30">
        <f>AH142/$AC142*100</f>
        <v>126.80611206235956</v>
      </c>
      <c r="AI144" s="30">
        <f t="shared" si="170"/>
        <v>132.85245744171354</v>
      </c>
      <c r="AJ144" s="30">
        <f t="shared" si="170"/>
        <v>152.66530765688765</v>
      </c>
      <c r="AK144" s="30">
        <f t="shared" si="170"/>
        <v>142.2433507769636</v>
      </c>
      <c r="AL144" s="30">
        <f>AL142/$AC142*100</f>
        <v>152.33531403954032</v>
      </c>
      <c r="AM144" s="30">
        <f t="shared" si="170"/>
        <v>143.5245016091299</v>
      </c>
      <c r="AN144" s="30">
        <f t="shared" si="170"/>
        <v>144.23975358705337</v>
      </c>
      <c r="AO144" s="30">
        <f t="shared" si="170"/>
        <v>140.72946614433218</v>
      </c>
      <c r="AP144" s="30">
        <f t="shared" si="170"/>
        <v>149.35950304868467</v>
      </c>
      <c r="AQ144" s="80">
        <f t="shared" si="170"/>
        <v>151.67225390556558</v>
      </c>
      <c r="AR144" s="53">
        <f t="shared" si="170"/>
        <v>157.16000312837204</v>
      </c>
      <c r="AS144" s="30">
        <f t="shared" si="170"/>
        <v>149.59069310046158</v>
      </c>
      <c r="AT144" s="59">
        <f t="shared" si="170"/>
        <v>158.85632382052034</v>
      </c>
      <c r="AU144" s="30">
        <f t="shared" si="170"/>
        <v>155.42719084489147</v>
      </c>
      <c r="AV144" s="59">
        <f t="shared" si="170"/>
        <v>143.25544774496456</v>
      </c>
      <c r="AW144" s="81">
        <f t="shared" si="170"/>
        <v>149.43401173241705</v>
      </c>
    </row>
    <row r="145" spans="1:49" s="45" customFormat="1" ht="12">
      <c r="A145" s="138"/>
      <c r="B145" s="126" t="s">
        <v>99</v>
      </c>
      <c r="C145" s="20" t="s">
        <v>95</v>
      </c>
      <c r="D145" s="21"/>
      <c r="E145" s="22"/>
      <c r="F145" s="22"/>
      <c r="G145" s="22"/>
      <c r="H145" s="22"/>
      <c r="I145" s="22"/>
      <c r="J145" s="22"/>
      <c r="K145" s="22"/>
      <c r="L145" s="23"/>
      <c r="M145" s="22"/>
      <c r="N145" s="22"/>
      <c r="O145" s="22"/>
      <c r="P145" s="22"/>
      <c r="Q145" s="22"/>
      <c r="R145" s="25"/>
      <c r="S145" s="52"/>
      <c r="T145" s="23"/>
      <c r="U145" s="23"/>
      <c r="V145" s="22"/>
      <c r="W145" s="23"/>
      <c r="X145" s="79"/>
      <c r="Z145" s="138"/>
      <c r="AA145" s="126" t="s">
        <v>99</v>
      </c>
      <c r="AB145" s="20" t="s">
        <v>95</v>
      </c>
      <c r="AC145" s="89"/>
      <c r="AD145" s="90"/>
      <c r="AE145" s="90"/>
      <c r="AF145" s="90"/>
      <c r="AG145" s="90"/>
      <c r="AH145" s="90"/>
      <c r="AI145" s="90"/>
      <c r="AJ145" s="90"/>
      <c r="AK145" s="91"/>
      <c r="AL145" s="90"/>
      <c r="AM145" s="90"/>
      <c r="AN145" s="90"/>
      <c r="AO145" s="90"/>
      <c r="AP145" s="90"/>
      <c r="AQ145" s="89"/>
      <c r="AR145" s="92"/>
      <c r="AS145" s="22"/>
      <c r="AT145" s="23"/>
      <c r="AU145" s="22"/>
      <c r="AV145" s="23"/>
      <c r="AW145" s="79"/>
    </row>
    <row r="146" spans="1:49" s="45" customFormat="1" ht="12">
      <c r="A146" s="138"/>
      <c r="B146" s="125"/>
      <c r="C146" s="16" t="s">
        <v>98</v>
      </c>
      <c r="D146" s="24"/>
      <c r="E146" s="18"/>
      <c r="F146" s="18"/>
      <c r="G146" s="18"/>
      <c r="H146" s="18"/>
      <c r="I146" s="18"/>
      <c r="J146" s="18"/>
      <c r="K146" s="18"/>
      <c r="L146" s="19"/>
      <c r="M146" s="18"/>
      <c r="N146" s="18"/>
      <c r="O146" s="18"/>
      <c r="P146" s="18"/>
      <c r="Q146" s="18"/>
      <c r="R146" s="24"/>
      <c r="S146" s="1"/>
      <c r="T146" s="19"/>
      <c r="U146" s="19"/>
      <c r="V146" s="18"/>
      <c r="W146" s="19"/>
      <c r="X146" s="78"/>
      <c r="Z146" s="138"/>
      <c r="AA146" s="125"/>
      <c r="AB146" s="16" t="s">
        <v>98</v>
      </c>
      <c r="AC146" s="31"/>
      <c r="AD146" s="32"/>
      <c r="AE146" s="32"/>
      <c r="AF146" s="32"/>
      <c r="AG146" s="32"/>
      <c r="AH146" s="32"/>
      <c r="AI146" s="32"/>
      <c r="AJ146" s="32"/>
      <c r="AK146" s="33"/>
      <c r="AL146" s="32"/>
      <c r="AM146" s="32"/>
      <c r="AN146" s="32"/>
      <c r="AO146" s="32"/>
      <c r="AP146" s="32"/>
      <c r="AQ146" s="31"/>
      <c r="AR146" s="76"/>
      <c r="AS146" s="18"/>
      <c r="AT146" s="19"/>
      <c r="AU146" s="18"/>
      <c r="AV146" s="19"/>
      <c r="AW146" s="78"/>
    </row>
    <row r="147" spans="1:49" ht="12">
      <c r="A147" s="138"/>
      <c r="B147" s="125"/>
      <c r="C147" s="26" t="s">
        <v>12</v>
      </c>
      <c r="D147" s="82"/>
      <c r="E147" s="83"/>
      <c r="F147" s="83"/>
      <c r="G147" s="83"/>
      <c r="H147" s="83"/>
      <c r="I147" s="83"/>
      <c r="J147" s="83"/>
      <c r="K147" s="83"/>
      <c r="L147" s="84"/>
      <c r="M147" s="83"/>
      <c r="N147" s="83"/>
      <c r="O147" s="83"/>
      <c r="P147" s="83"/>
      <c r="Q147" s="83"/>
      <c r="R147" s="82">
        <f>SUM(R145:R146)</f>
        <v>0</v>
      </c>
      <c r="S147" s="85">
        <f>SUM(S145:S146)</f>
        <v>0</v>
      </c>
      <c r="T147" s="84"/>
      <c r="U147" s="84"/>
      <c r="V147" s="83"/>
      <c r="W147" s="84"/>
      <c r="X147" s="86"/>
      <c r="Z147" s="138"/>
      <c r="AA147" s="125"/>
      <c r="AB147" s="26" t="s">
        <v>12</v>
      </c>
      <c r="AC147" s="82">
        <v>0</v>
      </c>
      <c r="AD147" s="83">
        <v>0</v>
      </c>
      <c r="AE147" s="83">
        <v>0</v>
      </c>
      <c r="AF147" s="83">
        <v>0</v>
      </c>
      <c r="AG147" s="83">
        <v>0</v>
      </c>
      <c r="AH147" s="83">
        <v>0</v>
      </c>
      <c r="AI147" s="83">
        <v>0</v>
      </c>
      <c r="AJ147" s="83">
        <v>0</v>
      </c>
      <c r="AK147" s="84">
        <v>0</v>
      </c>
      <c r="AL147" s="83">
        <v>0</v>
      </c>
      <c r="AM147" s="83"/>
      <c r="AN147" s="83"/>
      <c r="AO147" s="83"/>
      <c r="AP147" s="83"/>
      <c r="AQ147" s="82">
        <f>SUM(AQ145:AQ146)</f>
        <v>0</v>
      </c>
      <c r="AR147" s="85">
        <f>SUM(AR145:AR146)</f>
        <v>0</v>
      </c>
      <c r="AS147" s="83"/>
      <c r="AT147" s="84"/>
      <c r="AU147" s="83"/>
      <c r="AV147" s="84"/>
      <c r="AW147" s="86"/>
    </row>
    <row r="148" spans="1:49" ht="12" customHeight="1">
      <c r="A148" s="138"/>
      <c r="B148" s="126" t="s">
        <v>104</v>
      </c>
      <c r="C148" s="16" t="s">
        <v>103</v>
      </c>
      <c r="D148" s="24">
        <v>156095</v>
      </c>
      <c r="E148" s="18">
        <v>138486</v>
      </c>
      <c r="F148" s="18">
        <v>259574</v>
      </c>
      <c r="G148" s="18">
        <v>210930</v>
      </c>
      <c r="H148" s="18">
        <v>158965</v>
      </c>
      <c r="I148" s="18">
        <v>285736</v>
      </c>
      <c r="J148" s="18">
        <v>162911</v>
      </c>
      <c r="K148" s="18">
        <v>126874</v>
      </c>
      <c r="L148" s="19">
        <v>112335</v>
      </c>
      <c r="M148" s="18">
        <v>149730</v>
      </c>
      <c r="N148" s="18">
        <v>198631</v>
      </c>
      <c r="O148" s="18">
        <v>141193</v>
      </c>
      <c r="P148" s="18">
        <v>197596</v>
      </c>
      <c r="Q148" s="18">
        <v>181831</v>
      </c>
      <c r="R148" s="24">
        <v>115282</v>
      </c>
      <c r="S148" s="1">
        <v>181290</v>
      </c>
      <c r="T148" s="19">
        <v>144125</v>
      </c>
      <c r="U148" s="19">
        <v>123535</v>
      </c>
      <c r="V148" s="18">
        <v>79298</v>
      </c>
      <c r="W148" s="19">
        <v>89945</v>
      </c>
      <c r="X148" s="78">
        <v>67891</v>
      </c>
      <c r="Z148" s="138"/>
      <c r="AA148" s="126" t="s">
        <v>104</v>
      </c>
      <c r="AB148" s="16" t="s">
        <v>103</v>
      </c>
      <c r="AC148" s="24">
        <v>13762426</v>
      </c>
      <c r="AD148" s="18">
        <v>13795195</v>
      </c>
      <c r="AE148" s="18">
        <v>14309418</v>
      </c>
      <c r="AF148" s="18">
        <v>15566605</v>
      </c>
      <c r="AG148" s="18">
        <v>17150264</v>
      </c>
      <c r="AH148" s="18">
        <v>16066546</v>
      </c>
      <c r="AI148" s="18">
        <v>15786034</v>
      </c>
      <c r="AJ148" s="18">
        <v>15916051</v>
      </c>
      <c r="AK148" s="19">
        <v>14790845</v>
      </c>
      <c r="AL148" s="18">
        <v>15309734</v>
      </c>
      <c r="AM148" s="18">
        <v>14865399</v>
      </c>
      <c r="AN148" s="18">
        <v>15406692</v>
      </c>
      <c r="AO148" s="18">
        <v>19155416</v>
      </c>
      <c r="AP148" s="18">
        <v>16030133</v>
      </c>
      <c r="AQ148" s="24">
        <v>15207137</v>
      </c>
      <c r="AR148" s="1">
        <v>15154133</v>
      </c>
      <c r="AS148" s="18">
        <v>14570488</v>
      </c>
      <c r="AT148" s="19">
        <v>15708650</v>
      </c>
      <c r="AU148" s="18">
        <v>14946900</v>
      </c>
      <c r="AV148" s="19">
        <v>12840451</v>
      </c>
      <c r="AW148" s="78">
        <v>12687954</v>
      </c>
    </row>
    <row r="149" spans="1:49" s="77" customFormat="1" ht="12">
      <c r="A149" s="138"/>
      <c r="B149" s="125"/>
      <c r="C149" s="75" t="s">
        <v>97</v>
      </c>
      <c r="D149" s="31"/>
      <c r="E149" s="32"/>
      <c r="F149" s="32"/>
      <c r="G149" s="32"/>
      <c r="H149" s="32"/>
      <c r="I149" s="32"/>
      <c r="J149" s="32"/>
      <c r="K149" s="32"/>
      <c r="L149" s="33"/>
      <c r="M149" s="32"/>
      <c r="N149" s="32"/>
      <c r="O149" s="32"/>
      <c r="P149" s="32"/>
      <c r="Q149" s="32"/>
      <c r="R149" s="31"/>
      <c r="S149" s="76"/>
      <c r="T149" s="33"/>
      <c r="U149" s="33"/>
      <c r="V149" s="32"/>
      <c r="W149" s="33"/>
      <c r="X149" s="75"/>
      <c r="Z149" s="138"/>
      <c r="AA149" s="125"/>
      <c r="AB149" s="75" t="s">
        <v>97</v>
      </c>
      <c r="AC149" s="31">
        <v>-45165</v>
      </c>
      <c r="AD149" s="32">
        <v>-22163</v>
      </c>
      <c r="AE149" s="32">
        <v>-59728</v>
      </c>
      <c r="AF149" s="32">
        <v>-42195</v>
      </c>
      <c r="AG149" s="32">
        <v>-13397</v>
      </c>
      <c r="AH149" s="32">
        <v>-3147</v>
      </c>
      <c r="AI149" s="32"/>
      <c r="AJ149" s="32"/>
      <c r="AK149" s="33">
        <v>-2100</v>
      </c>
      <c r="AL149" s="32">
        <v>-2170</v>
      </c>
      <c r="AM149" s="32"/>
      <c r="AN149" s="32"/>
      <c r="AO149" s="32"/>
      <c r="AP149" s="32"/>
      <c r="AQ149" s="31"/>
      <c r="AR149" s="76"/>
      <c r="AS149" s="32"/>
      <c r="AT149" s="33"/>
      <c r="AU149" s="32"/>
      <c r="AV149" s="33"/>
      <c r="AW149" s="75"/>
    </row>
    <row r="150" spans="1:49" ht="12">
      <c r="A150" s="138"/>
      <c r="B150" s="125"/>
      <c r="C150" s="16" t="s">
        <v>105</v>
      </c>
      <c r="D150" s="24">
        <v>2910979</v>
      </c>
      <c r="E150" s="18">
        <v>2910126</v>
      </c>
      <c r="F150" s="18">
        <v>2746006</v>
      </c>
      <c r="G150" s="18">
        <v>2592729</v>
      </c>
      <c r="H150" s="18">
        <v>2679429</v>
      </c>
      <c r="I150" s="18">
        <v>2989998</v>
      </c>
      <c r="J150" s="18">
        <v>3443334</v>
      </c>
      <c r="K150" s="18">
        <v>3131682</v>
      </c>
      <c r="L150" s="19">
        <v>2667129</v>
      </c>
      <c r="M150" s="18">
        <v>1931260</v>
      </c>
      <c r="N150" s="18">
        <v>1852721</v>
      </c>
      <c r="O150" s="18">
        <v>1666578</v>
      </c>
      <c r="P150" s="18">
        <v>1551699</v>
      </c>
      <c r="Q150" s="18">
        <v>1336575</v>
      </c>
      <c r="R150" s="24">
        <v>1546218</v>
      </c>
      <c r="S150" s="1">
        <v>1658199</v>
      </c>
      <c r="T150" s="19">
        <v>1398232</v>
      </c>
      <c r="U150" s="19">
        <v>1333828</v>
      </c>
      <c r="V150" s="18">
        <v>1252960</v>
      </c>
      <c r="W150" s="19">
        <v>1322987</v>
      </c>
      <c r="X150" s="78">
        <v>1762260</v>
      </c>
      <c r="Z150" s="138"/>
      <c r="AA150" s="125"/>
      <c r="AB150" s="16" t="s">
        <v>105</v>
      </c>
      <c r="AC150" s="24">
        <v>4227803</v>
      </c>
      <c r="AD150" s="18">
        <v>4584206</v>
      </c>
      <c r="AE150" s="18">
        <v>4592302</v>
      </c>
      <c r="AF150" s="18">
        <v>4783294</v>
      </c>
      <c r="AG150" s="18">
        <v>5255702</v>
      </c>
      <c r="AH150" s="18">
        <v>5038475</v>
      </c>
      <c r="AI150" s="18">
        <v>4803937</v>
      </c>
      <c r="AJ150" s="18">
        <v>4998152</v>
      </c>
      <c r="AK150" s="19">
        <v>4671006</v>
      </c>
      <c r="AL150" s="18">
        <v>4616325</v>
      </c>
      <c r="AM150" s="18">
        <v>4450988</v>
      </c>
      <c r="AN150" s="18">
        <v>4812158</v>
      </c>
      <c r="AO150" s="18">
        <v>5136711</v>
      </c>
      <c r="AP150" s="18">
        <v>4535665</v>
      </c>
      <c r="AQ150" s="24">
        <v>5534281</v>
      </c>
      <c r="AR150" s="1">
        <v>4881883</v>
      </c>
      <c r="AS150" s="18">
        <v>5129134</v>
      </c>
      <c r="AT150" s="19">
        <v>5684276</v>
      </c>
      <c r="AU150" s="18">
        <v>5328796</v>
      </c>
      <c r="AV150" s="19">
        <v>4913538</v>
      </c>
      <c r="AW150" s="78">
        <v>5199068</v>
      </c>
    </row>
    <row r="151" spans="1:49" s="77" customFormat="1" ht="12">
      <c r="A151" s="138"/>
      <c r="B151" s="125"/>
      <c r="C151" s="75" t="s">
        <v>97</v>
      </c>
      <c r="D151" s="31"/>
      <c r="E151" s="32"/>
      <c r="F151" s="32"/>
      <c r="G151" s="32"/>
      <c r="H151" s="32"/>
      <c r="I151" s="32"/>
      <c r="J151" s="32"/>
      <c r="K151" s="32"/>
      <c r="L151" s="33"/>
      <c r="M151" s="32"/>
      <c r="N151" s="32"/>
      <c r="O151" s="32"/>
      <c r="P151" s="32"/>
      <c r="Q151" s="32"/>
      <c r="R151" s="31"/>
      <c r="S151" s="76"/>
      <c r="T151" s="33"/>
      <c r="U151" s="33"/>
      <c r="V151" s="32"/>
      <c r="W151" s="33"/>
      <c r="X151" s="75"/>
      <c r="Z151" s="138"/>
      <c r="AA151" s="125"/>
      <c r="AB151" s="75" t="s">
        <v>97</v>
      </c>
      <c r="AC151" s="31">
        <v>-18224</v>
      </c>
      <c r="AD151" s="32"/>
      <c r="AE151" s="32"/>
      <c r="AF151" s="32"/>
      <c r="AG151" s="32"/>
      <c r="AH151" s="32"/>
      <c r="AI151" s="32"/>
      <c r="AJ151" s="32"/>
      <c r="AK151" s="33"/>
      <c r="AL151" s="32"/>
      <c r="AM151" s="32"/>
      <c r="AN151" s="32"/>
      <c r="AO151" s="32"/>
      <c r="AP151" s="32"/>
      <c r="AQ151" s="31"/>
      <c r="AR151" s="76"/>
      <c r="AS151" s="32"/>
      <c r="AT151" s="33"/>
      <c r="AU151" s="32"/>
      <c r="AV151" s="33"/>
      <c r="AW151" s="75"/>
    </row>
    <row r="152" spans="1:49" ht="12">
      <c r="A152" s="138"/>
      <c r="B152" s="125"/>
      <c r="C152" s="20" t="s">
        <v>12</v>
      </c>
      <c r="D152" s="25">
        <v>3067074</v>
      </c>
      <c r="E152" s="22">
        <v>3048612</v>
      </c>
      <c r="F152" s="22">
        <v>3005580</v>
      </c>
      <c r="G152" s="22">
        <v>2803659</v>
      </c>
      <c r="H152" s="22">
        <f>SUM(H148,H150)</f>
        <v>2838394</v>
      </c>
      <c r="I152" s="22">
        <v>3275734</v>
      </c>
      <c r="J152" s="22">
        <v>3606245</v>
      </c>
      <c r="K152" s="22">
        <v>3258556</v>
      </c>
      <c r="L152" s="23">
        <v>2779464</v>
      </c>
      <c r="M152" s="22">
        <v>2080990</v>
      </c>
      <c r="N152" s="22">
        <v>2051352</v>
      </c>
      <c r="O152" s="22">
        <v>1807771</v>
      </c>
      <c r="P152" s="22">
        <v>1749295</v>
      </c>
      <c r="Q152" s="22">
        <v>1518406</v>
      </c>
      <c r="R152" s="25">
        <f aca="true" t="shared" si="171" ref="R152:X153">SUM(R148,R150)</f>
        <v>1661500</v>
      </c>
      <c r="S152" s="52">
        <f t="shared" si="171"/>
        <v>1839489</v>
      </c>
      <c r="T152" s="23">
        <f t="shared" si="171"/>
        <v>1542357</v>
      </c>
      <c r="U152" s="23">
        <f t="shared" si="171"/>
        <v>1457363</v>
      </c>
      <c r="V152" s="22">
        <f t="shared" si="171"/>
        <v>1332258</v>
      </c>
      <c r="W152" s="23">
        <f t="shared" si="171"/>
        <v>1412932</v>
      </c>
      <c r="X152" s="79">
        <f t="shared" si="171"/>
        <v>1830151</v>
      </c>
      <c r="Z152" s="138"/>
      <c r="AA152" s="125"/>
      <c r="AB152" s="20" t="s">
        <v>12</v>
      </c>
      <c r="AC152" s="25">
        <v>17990229</v>
      </c>
      <c r="AD152" s="22">
        <v>18379401</v>
      </c>
      <c r="AE152" s="22">
        <v>18901720</v>
      </c>
      <c r="AF152" s="22">
        <v>20349899</v>
      </c>
      <c r="AG152" s="22">
        <v>22405966</v>
      </c>
      <c r="AH152" s="22">
        <v>21105021</v>
      </c>
      <c r="AI152" s="22">
        <v>20589971</v>
      </c>
      <c r="AJ152" s="22">
        <v>20914203</v>
      </c>
      <c r="AK152" s="23">
        <v>19461851</v>
      </c>
      <c r="AL152" s="22">
        <v>19926059</v>
      </c>
      <c r="AM152" s="22">
        <v>19316387</v>
      </c>
      <c r="AN152" s="22">
        <v>20218850</v>
      </c>
      <c r="AO152" s="22">
        <v>24292127</v>
      </c>
      <c r="AP152" s="22">
        <v>20565798</v>
      </c>
      <c r="AQ152" s="25">
        <f aca="true" t="shared" si="172" ref="AQ152:AW153">SUM(AQ148,AQ150)</f>
        <v>20741418</v>
      </c>
      <c r="AR152" s="52">
        <f t="shared" si="172"/>
        <v>20036016</v>
      </c>
      <c r="AS152" s="22">
        <f t="shared" si="172"/>
        <v>19699622</v>
      </c>
      <c r="AT152" s="23">
        <f t="shared" si="172"/>
        <v>21392926</v>
      </c>
      <c r="AU152" s="22">
        <f t="shared" si="172"/>
        <v>20275696</v>
      </c>
      <c r="AV152" s="23">
        <f t="shared" si="172"/>
        <v>17753989</v>
      </c>
      <c r="AW152" s="79">
        <f t="shared" si="172"/>
        <v>17887022</v>
      </c>
    </row>
    <row r="153" spans="1:58" s="77" customFormat="1" ht="12">
      <c r="A153" s="138"/>
      <c r="B153" s="125"/>
      <c r="C153" s="75" t="s">
        <v>97</v>
      </c>
      <c r="D153" s="31">
        <v>0</v>
      </c>
      <c r="E153" s="32">
        <v>0</v>
      </c>
      <c r="F153" s="32">
        <v>0</v>
      </c>
      <c r="G153" s="32">
        <v>0</v>
      </c>
      <c r="H153" s="32">
        <f>SUM(H149,H151)</f>
        <v>0</v>
      </c>
      <c r="I153" s="32">
        <v>0</v>
      </c>
      <c r="J153" s="32">
        <v>0</v>
      </c>
      <c r="K153" s="32">
        <v>0</v>
      </c>
      <c r="L153" s="33">
        <v>0</v>
      </c>
      <c r="M153" s="32">
        <v>0</v>
      </c>
      <c r="N153" s="32">
        <v>0</v>
      </c>
      <c r="O153" s="32">
        <v>0</v>
      </c>
      <c r="P153" s="32">
        <v>0</v>
      </c>
      <c r="Q153" s="32">
        <v>0</v>
      </c>
      <c r="R153" s="31">
        <f t="shared" si="171"/>
        <v>0</v>
      </c>
      <c r="S153" s="76">
        <f t="shared" si="171"/>
        <v>0</v>
      </c>
      <c r="T153" s="33">
        <f t="shared" si="171"/>
        <v>0</v>
      </c>
      <c r="U153" s="33">
        <f t="shared" si="171"/>
        <v>0</v>
      </c>
      <c r="V153" s="32">
        <f t="shared" si="171"/>
        <v>0</v>
      </c>
      <c r="W153" s="33">
        <f t="shared" si="171"/>
        <v>0</v>
      </c>
      <c r="X153" s="75">
        <f t="shared" si="171"/>
        <v>0</v>
      </c>
      <c r="Z153" s="138"/>
      <c r="AA153" s="125"/>
      <c r="AB153" s="75" t="s">
        <v>97</v>
      </c>
      <c r="AC153" s="31">
        <v>-63389</v>
      </c>
      <c r="AD153" s="32">
        <v>-22163</v>
      </c>
      <c r="AE153" s="32">
        <v>-59728</v>
      </c>
      <c r="AF153" s="32">
        <v>-42195</v>
      </c>
      <c r="AG153" s="32">
        <v>-13397</v>
      </c>
      <c r="AH153" s="32">
        <v>-3147</v>
      </c>
      <c r="AI153" s="32">
        <v>0</v>
      </c>
      <c r="AJ153" s="32">
        <v>0</v>
      </c>
      <c r="AK153" s="33">
        <v>-2100</v>
      </c>
      <c r="AL153" s="32">
        <v>-2170</v>
      </c>
      <c r="AM153" s="32">
        <v>0</v>
      </c>
      <c r="AN153" s="32">
        <v>0</v>
      </c>
      <c r="AO153" s="32">
        <v>0</v>
      </c>
      <c r="AP153" s="32">
        <v>0</v>
      </c>
      <c r="AQ153" s="31">
        <f t="shared" si="172"/>
        <v>0</v>
      </c>
      <c r="AR153" s="76">
        <f t="shared" si="172"/>
        <v>0</v>
      </c>
      <c r="AS153" s="32">
        <f t="shared" si="172"/>
        <v>0</v>
      </c>
      <c r="AT153" s="33">
        <f t="shared" si="172"/>
        <v>0</v>
      </c>
      <c r="AU153" s="32">
        <f t="shared" si="172"/>
        <v>0</v>
      </c>
      <c r="AV153" s="33">
        <f t="shared" si="172"/>
        <v>0</v>
      </c>
      <c r="AW153" s="75">
        <f t="shared" si="172"/>
        <v>0</v>
      </c>
      <c r="AY153" s="49"/>
      <c r="AZ153" s="6"/>
      <c r="BA153" s="6"/>
      <c r="BB153" s="6"/>
      <c r="BC153" s="6"/>
      <c r="BD153" s="6"/>
      <c r="BE153" s="6"/>
      <c r="BF153" s="6"/>
    </row>
    <row r="154" spans="1:49" ht="12">
      <c r="A154" s="138"/>
      <c r="B154" s="136"/>
      <c r="C154" s="16"/>
      <c r="D154" s="30">
        <f aca="true" t="shared" si="173" ref="D154:X154">D152/$D152*100</f>
        <v>100</v>
      </c>
      <c r="E154" s="30">
        <f t="shared" si="173"/>
        <v>99.39805821444152</v>
      </c>
      <c r="F154" s="30">
        <f t="shared" si="173"/>
        <v>97.99502718225905</v>
      </c>
      <c r="G154" s="30">
        <f t="shared" si="173"/>
        <v>91.41152120881335</v>
      </c>
      <c r="H154" s="30">
        <f t="shared" si="173"/>
        <v>92.54403382507238</v>
      </c>
      <c r="I154" s="30">
        <f t="shared" si="173"/>
        <v>106.80322678878957</v>
      </c>
      <c r="J154" s="30">
        <f t="shared" si="173"/>
        <v>117.57932805012203</v>
      </c>
      <c r="K154" s="30">
        <f t="shared" si="173"/>
        <v>106.24314900781657</v>
      </c>
      <c r="L154" s="30">
        <f t="shared" si="173"/>
        <v>90.62265859904261</v>
      </c>
      <c r="M154" s="30">
        <f t="shared" si="173"/>
        <v>67.84935740057136</v>
      </c>
      <c r="N154" s="30">
        <f t="shared" si="173"/>
        <v>66.88302923242152</v>
      </c>
      <c r="O154" s="30">
        <f t="shared" si="173"/>
        <v>58.941225415493726</v>
      </c>
      <c r="P154" s="30">
        <f t="shared" si="173"/>
        <v>57.03465257114762</v>
      </c>
      <c r="Q154" s="30">
        <f t="shared" si="173"/>
        <v>49.50666335406319</v>
      </c>
      <c r="R154" s="80">
        <f t="shared" si="173"/>
        <v>54.17215235106815</v>
      </c>
      <c r="S154" s="53">
        <f t="shared" si="173"/>
        <v>59.97537066272284</v>
      </c>
      <c r="T154" s="59">
        <f t="shared" si="173"/>
        <v>50.28757049878809</v>
      </c>
      <c r="U154" s="59">
        <f t="shared" si="173"/>
        <v>47.51639510491106</v>
      </c>
      <c r="V154" s="30">
        <f t="shared" si="173"/>
        <v>43.437426028847035</v>
      </c>
      <c r="W154" s="59">
        <f t="shared" si="173"/>
        <v>46.067750566174794</v>
      </c>
      <c r="X154" s="81">
        <f t="shared" si="173"/>
        <v>59.670911102894806</v>
      </c>
      <c r="Z154" s="138"/>
      <c r="AA154" s="125"/>
      <c r="AB154" s="16"/>
      <c r="AC154" s="30">
        <f aca="true" t="shared" si="174" ref="AC154:AR154">AC152/$AC152*100</f>
        <v>100</v>
      </c>
      <c r="AD154" s="30">
        <f t="shared" si="174"/>
        <v>102.16324094596017</v>
      </c>
      <c r="AE154" s="30">
        <f t="shared" si="174"/>
        <v>105.06658920239424</v>
      </c>
      <c r="AF154" s="30">
        <f t="shared" si="174"/>
        <v>113.11639779571453</v>
      </c>
      <c r="AG154" s="30">
        <f>AG152/$AC152*100</f>
        <v>124.54519617287806</v>
      </c>
      <c r="AH154" s="30">
        <f t="shared" si="174"/>
        <v>117.3137985069562</v>
      </c>
      <c r="AI154" s="30">
        <f t="shared" si="174"/>
        <v>114.45085551718101</v>
      </c>
      <c r="AJ154" s="30">
        <f t="shared" si="174"/>
        <v>116.25312273679229</v>
      </c>
      <c r="AK154" s="30">
        <f t="shared" si="174"/>
        <v>108.18011821861747</v>
      </c>
      <c r="AL154" s="30">
        <f t="shared" si="174"/>
        <v>110.76045224327049</v>
      </c>
      <c r="AM154" s="30">
        <f t="shared" si="174"/>
        <v>107.37154596531262</v>
      </c>
      <c r="AN154" s="30">
        <f t="shared" si="174"/>
        <v>112.38795237125665</v>
      </c>
      <c r="AO154" s="30">
        <f t="shared" si="174"/>
        <v>135.0295596570783</v>
      </c>
      <c r="AP154" s="30">
        <f t="shared" si="174"/>
        <v>114.31648813364188</v>
      </c>
      <c r="AQ154" s="80">
        <f t="shared" si="174"/>
        <v>115.29268471235135</v>
      </c>
      <c r="AR154" s="53">
        <f t="shared" si="174"/>
        <v>111.37165624739961</v>
      </c>
      <c r="AS154" s="30">
        <f>AS152/$AC152*100</f>
        <v>109.50178566376225</v>
      </c>
      <c r="AT154" s="59">
        <f>AT152/$AC152*100</f>
        <v>118.91413944758568</v>
      </c>
      <c r="AU154" s="30">
        <f>AU152/$AC152*100</f>
        <v>112.70393500827589</v>
      </c>
      <c r="AV154" s="59">
        <f>AV152/$AC152*100</f>
        <v>98.6868427300175</v>
      </c>
      <c r="AW154" s="81">
        <f>AW152/$AC152*100</f>
        <v>99.42631636317692</v>
      </c>
    </row>
    <row r="155" spans="1:58" s="45" customFormat="1" ht="12">
      <c r="A155" s="138"/>
      <c r="B155" s="126" t="s">
        <v>99</v>
      </c>
      <c r="C155" s="20" t="s">
        <v>103</v>
      </c>
      <c r="D155" s="21"/>
      <c r="E155" s="22"/>
      <c r="F155" s="22"/>
      <c r="G155" s="22"/>
      <c r="H155" s="22"/>
      <c r="I155" s="22"/>
      <c r="J155" s="22"/>
      <c r="K155" s="22"/>
      <c r="L155" s="23"/>
      <c r="M155" s="22"/>
      <c r="N155" s="22"/>
      <c r="O155" s="22"/>
      <c r="P155" s="22"/>
      <c r="Q155" s="22"/>
      <c r="R155" s="25">
        <v>220390</v>
      </c>
      <c r="S155" s="52">
        <v>348665</v>
      </c>
      <c r="T155" s="19">
        <v>279715</v>
      </c>
      <c r="U155" s="19"/>
      <c r="V155" s="18"/>
      <c r="W155" s="19"/>
      <c r="X155" s="78"/>
      <c r="Z155" s="138"/>
      <c r="AA155" s="126" t="s">
        <v>99</v>
      </c>
      <c r="AB155" s="20" t="s">
        <v>103</v>
      </c>
      <c r="AC155" s="89"/>
      <c r="AD155" s="90"/>
      <c r="AE155" s="90"/>
      <c r="AF155" s="90"/>
      <c r="AG155" s="90"/>
      <c r="AH155" s="90"/>
      <c r="AI155" s="90"/>
      <c r="AJ155" s="90"/>
      <c r="AK155" s="91"/>
      <c r="AL155" s="90"/>
      <c r="AM155" s="90"/>
      <c r="AN155" s="90"/>
      <c r="AO155" s="90"/>
      <c r="AP155" s="90"/>
      <c r="AQ155" s="89"/>
      <c r="AR155" s="92"/>
      <c r="AS155" s="22"/>
      <c r="AT155" s="23"/>
      <c r="AU155" s="22"/>
      <c r="AV155" s="23"/>
      <c r="AW155" s="79"/>
      <c r="AY155" s="49"/>
      <c r="AZ155" s="6"/>
      <c r="BA155" s="6"/>
      <c r="BB155" s="6"/>
      <c r="BC155" s="6"/>
      <c r="BD155" s="6"/>
      <c r="BE155" s="6"/>
      <c r="BF155" s="6"/>
    </row>
    <row r="156" spans="1:58" s="45" customFormat="1" ht="12">
      <c r="A156" s="138"/>
      <c r="B156" s="125"/>
      <c r="C156" s="16" t="s">
        <v>105</v>
      </c>
      <c r="D156" s="24"/>
      <c r="E156" s="18"/>
      <c r="F156" s="18"/>
      <c r="G156" s="18"/>
      <c r="H156" s="18"/>
      <c r="I156" s="18"/>
      <c r="J156" s="18"/>
      <c r="K156" s="18"/>
      <c r="L156" s="19"/>
      <c r="M156" s="18"/>
      <c r="N156" s="18"/>
      <c r="O156" s="18"/>
      <c r="P156" s="18"/>
      <c r="Q156" s="18"/>
      <c r="R156" s="24">
        <v>400385</v>
      </c>
      <c r="S156" s="1">
        <v>761045</v>
      </c>
      <c r="T156" s="19">
        <v>541650</v>
      </c>
      <c r="U156" s="19"/>
      <c r="V156" s="18"/>
      <c r="W156" s="19"/>
      <c r="X156" s="78"/>
      <c r="Z156" s="138"/>
      <c r="AA156" s="125"/>
      <c r="AB156" s="16" t="s">
        <v>105</v>
      </c>
      <c r="AC156" s="31"/>
      <c r="AD156" s="32"/>
      <c r="AE156" s="32"/>
      <c r="AF156" s="32"/>
      <c r="AG156" s="32"/>
      <c r="AH156" s="32"/>
      <c r="AI156" s="32"/>
      <c r="AJ156" s="32"/>
      <c r="AK156" s="33"/>
      <c r="AL156" s="32"/>
      <c r="AM156" s="32"/>
      <c r="AN156" s="32"/>
      <c r="AO156" s="32"/>
      <c r="AP156" s="32"/>
      <c r="AQ156" s="31"/>
      <c r="AR156" s="76"/>
      <c r="AS156" s="18"/>
      <c r="AT156" s="19"/>
      <c r="AU156" s="18"/>
      <c r="AV156" s="19"/>
      <c r="AW156" s="78"/>
      <c r="AY156" s="49"/>
      <c r="AZ156" s="6"/>
      <c r="BA156" s="6"/>
      <c r="BB156" s="6"/>
      <c r="BC156" s="6"/>
      <c r="BD156" s="6"/>
      <c r="BE156" s="6"/>
      <c r="BF156" s="6"/>
    </row>
    <row r="157" spans="1:49" ht="12">
      <c r="A157" s="138"/>
      <c r="B157" s="125"/>
      <c r="C157" s="26" t="s">
        <v>12</v>
      </c>
      <c r="D157" s="82"/>
      <c r="E157" s="83"/>
      <c r="F157" s="83"/>
      <c r="G157" s="83"/>
      <c r="H157" s="83"/>
      <c r="I157" s="83"/>
      <c r="J157" s="83"/>
      <c r="K157" s="83"/>
      <c r="L157" s="84"/>
      <c r="M157" s="83"/>
      <c r="N157" s="83"/>
      <c r="O157" s="83"/>
      <c r="P157" s="83"/>
      <c r="Q157" s="83"/>
      <c r="R157" s="82">
        <f aca="true" t="shared" si="175" ref="R157:X157">SUM(R155:R156)</f>
        <v>620775</v>
      </c>
      <c r="S157" s="85">
        <f t="shared" si="175"/>
        <v>1109710</v>
      </c>
      <c r="T157" s="84">
        <f t="shared" si="175"/>
        <v>821365</v>
      </c>
      <c r="U157" s="84">
        <f t="shared" si="175"/>
        <v>0</v>
      </c>
      <c r="V157" s="83">
        <f t="shared" si="175"/>
        <v>0</v>
      </c>
      <c r="W157" s="84">
        <f t="shared" si="175"/>
        <v>0</v>
      </c>
      <c r="X157" s="86">
        <f t="shared" si="175"/>
        <v>0</v>
      </c>
      <c r="Z157" s="138"/>
      <c r="AA157" s="125"/>
      <c r="AB157" s="26" t="s">
        <v>12</v>
      </c>
      <c r="AC157" s="82">
        <v>0</v>
      </c>
      <c r="AD157" s="83">
        <v>0</v>
      </c>
      <c r="AE157" s="83">
        <v>0</v>
      </c>
      <c r="AF157" s="83">
        <v>0</v>
      </c>
      <c r="AG157" s="83">
        <v>0</v>
      </c>
      <c r="AH157" s="83">
        <v>0</v>
      </c>
      <c r="AI157" s="83">
        <v>0</v>
      </c>
      <c r="AJ157" s="83">
        <v>0</v>
      </c>
      <c r="AK157" s="84">
        <v>0</v>
      </c>
      <c r="AL157" s="83">
        <v>0</v>
      </c>
      <c r="AM157" s="83"/>
      <c r="AN157" s="83"/>
      <c r="AO157" s="83"/>
      <c r="AP157" s="83"/>
      <c r="AQ157" s="82">
        <f aca="true" t="shared" si="176" ref="AQ157:AW157">SUM(AQ155:AQ156)</f>
        <v>0</v>
      </c>
      <c r="AR157" s="85">
        <f t="shared" si="176"/>
        <v>0</v>
      </c>
      <c r="AS157" s="83">
        <f t="shared" si="176"/>
        <v>0</v>
      </c>
      <c r="AT157" s="84">
        <f t="shared" si="176"/>
        <v>0</v>
      </c>
      <c r="AU157" s="83">
        <f t="shared" si="176"/>
        <v>0</v>
      </c>
      <c r="AV157" s="84">
        <f t="shared" si="176"/>
        <v>0</v>
      </c>
      <c r="AW157" s="86">
        <f t="shared" si="176"/>
        <v>0</v>
      </c>
    </row>
    <row r="158" spans="1:49" ht="12">
      <c r="A158" s="138"/>
      <c r="B158" s="126" t="s">
        <v>12</v>
      </c>
      <c r="C158" s="16" t="s">
        <v>106</v>
      </c>
      <c r="D158" s="24">
        <v>156095</v>
      </c>
      <c r="E158" s="18">
        <v>138486</v>
      </c>
      <c r="F158" s="18">
        <v>280827</v>
      </c>
      <c r="G158" s="18">
        <v>213907</v>
      </c>
      <c r="H158" s="18">
        <f>SUM(H138,H145,H148,H155)</f>
        <v>162601</v>
      </c>
      <c r="I158" s="18">
        <v>287484</v>
      </c>
      <c r="J158" s="18">
        <v>163461</v>
      </c>
      <c r="K158" s="18">
        <v>127264</v>
      </c>
      <c r="L158" s="19">
        <v>114835</v>
      </c>
      <c r="M158" s="18">
        <v>154638</v>
      </c>
      <c r="N158" s="18">
        <v>205577</v>
      </c>
      <c r="O158" s="18">
        <v>154852</v>
      </c>
      <c r="P158" s="18">
        <v>211544</v>
      </c>
      <c r="Q158" s="18">
        <v>238289</v>
      </c>
      <c r="R158" s="24">
        <f aca="true" t="shared" si="177" ref="R158:X158">SUM(R138,R145,R148,R155)</f>
        <v>411680</v>
      </c>
      <c r="S158" s="1">
        <f t="shared" si="177"/>
        <v>650143</v>
      </c>
      <c r="T158" s="19">
        <f t="shared" si="177"/>
        <v>513389</v>
      </c>
      <c r="U158" s="19">
        <f t="shared" si="177"/>
        <v>255811</v>
      </c>
      <c r="V158" s="18">
        <f t="shared" si="177"/>
        <v>189483</v>
      </c>
      <c r="W158" s="19">
        <f t="shared" si="177"/>
        <v>163005</v>
      </c>
      <c r="X158" s="78">
        <f t="shared" si="177"/>
        <v>89237</v>
      </c>
      <c r="Z158" s="138"/>
      <c r="AA158" s="126" t="s">
        <v>12</v>
      </c>
      <c r="AB158" s="16" t="s">
        <v>106</v>
      </c>
      <c r="AC158" s="24">
        <v>16870550</v>
      </c>
      <c r="AD158" s="18">
        <v>16933514</v>
      </c>
      <c r="AE158" s="18">
        <v>17554310</v>
      </c>
      <c r="AF158" s="18">
        <v>18632264</v>
      </c>
      <c r="AG158" s="18">
        <v>19998361</v>
      </c>
      <c r="AH158" s="18">
        <v>18668053</v>
      </c>
      <c r="AI158" s="18">
        <v>18341020</v>
      </c>
      <c r="AJ158" s="18">
        <v>19216613</v>
      </c>
      <c r="AK158" s="19">
        <v>17762213</v>
      </c>
      <c r="AL158" s="18">
        <v>18347014</v>
      </c>
      <c r="AM158" s="22">
        <v>17976638</v>
      </c>
      <c r="AN158" s="22">
        <v>18155907</v>
      </c>
      <c r="AO158" s="22">
        <v>21777089</v>
      </c>
      <c r="AP158" s="22">
        <v>19050435</v>
      </c>
      <c r="AQ158" s="25">
        <f aca="true" t="shared" si="178" ref="AQ158:AW158">SUM(AQ138,AQ145,AQ148,AQ155)</f>
        <v>18868035</v>
      </c>
      <c r="AR158" s="52">
        <f t="shared" si="178"/>
        <v>19152466</v>
      </c>
      <c r="AS158" s="18">
        <f t="shared" si="178"/>
        <v>18784561</v>
      </c>
      <c r="AT158" s="19">
        <f t="shared" si="178"/>
        <v>20342172</v>
      </c>
      <c r="AU158" s="18">
        <f t="shared" si="178"/>
        <v>19975543</v>
      </c>
      <c r="AV158" s="19">
        <f t="shared" si="178"/>
        <v>17445328</v>
      </c>
      <c r="AW158" s="78">
        <f t="shared" si="178"/>
        <v>17724101</v>
      </c>
    </row>
    <row r="159" spans="1:51" s="77" customFormat="1" ht="12">
      <c r="A159" s="138"/>
      <c r="B159" s="125"/>
      <c r="C159" s="75" t="s">
        <v>97</v>
      </c>
      <c r="D159" s="31">
        <v>0</v>
      </c>
      <c r="E159" s="32">
        <v>0</v>
      </c>
      <c r="F159" s="32">
        <v>0</v>
      </c>
      <c r="G159" s="32">
        <v>0</v>
      </c>
      <c r="H159" s="32">
        <f>SUM(H139,H149)</f>
        <v>0</v>
      </c>
      <c r="I159" s="32">
        <v>0</v>
      </c>
      <c r="J159" s="32">
        <v>0</v>
      </c>
      <c r="K159" s="32">
        <v>0</v>
      </c>
      <c r="L159" s="33">
        <v>0</v>
      </c>
      <c r="M159" s="32">
        <v>0</v>
      </c>
      <c r="N159" s="32">
        <v>0</v>
      </c>
      <c r="O159" s="32">
        <v>0</v>
      </c>
      <c r="P159" s="32">
        <v>0</v>
      </c>
      <c r="Q159" s="32">
        <v>0</v>
      </c>
      <c r="R159" s="31">
        <f aca="true" t="shared" si="179" ref="R159:X159">SUM(R139,R149)</f>
        <v>0</v>
      </c>
      <c r="S159" s="76">
        <f t="shared" si="179"/>
        <v>0</v>
      </c>
      <c r="T159" s="33">
        <f t="shared" si="179"/>
        <v>0</v>
      </c>
      <c r="U159" s="33">
        <f t="shared" si="179"/>
        <v>0</v>
      </c>
      <c r="V159" s="32">
        <f t="shared" si="179"/>
        <v>0</v>
      </c>
      <c r="W159" s="33">
        <f t="shared" si="179"/>
        <v>0</v>
      </c>
      <c r="X159" s="75">
        <f t="shared" si="179"/>
        <v>0</v>
      </c>
      <c r="Z159" s="138"/>
      <c r="AA159" s="125"/>
      <c r="AB159" s="75" t="s">
        <v>97</v>
      </c>
      <c r="AC159" s="31">
        <v>-45165</v>
      </c>
      <c r="AD159" s="32">
        <v>-22163</v>
      </c>
      <c r="AE159" s="32">
        <v>-59728</v>
      </c>
      <c r="AF159" s="32">
        <v>-42195</v>
      </c>
      <c r="AG159" s="32">
        <v>-13397</v>
      </c>
      <c r="AH159" s="32">
        <v>-3147</v>
      </c>
      <c r="AI159" s="32">
        <v>0</v>
      </c>
      <c r="AJ159" s="32">
        <v>0</v>
      </c>
      <c r="AK159" s="33">
        <v>-2100</v>
      </c>
      <c r="AL159" s="32">
        <v>-2170</v>
      </c>
      <c r="AM159" s="32">
        <v>0</v>
      </c>
      <c r="AN159" s="32">
        <v>0</v>
      </c>
      <c r="AO159" s="32">
        <v>0</v>
      </c>
      <c r="AP159" s="32">
        <v>0</v>
      </c>
      <c r="AQ159" s="31">
        <f aca="true" t="shared" si="180" ref="AQ159:AW159">SUM(AQ139,AQ149)</f>
        <v>0</v>
      </c>
      <c r="AR159" s="76">
        <f t="shared" si="180"/>
        <v>0</v>
      </c>
      <c r="AS159" s="32">
        <f t="shared" si="180"/>
        <v>0</v>
      </c>
      <c r="AT159" s="33">
        <f t="shared" si="180"/>
        <v>-631520</v>
      </c>
      <c r="AU159" s="32">
        <f t="shared" si="180"/>
        <v>0</v>
      </c>
      <c r="AV159" s="33">
        <f t="shared" si="180"/>
        <v>-637156</v>
      </c>
      <c r="AW159" s="75">
        <f t="shared" si="180"/>
        <v>0</v>
      </c>
      <c r="AY159" s="93"/>
    </row>
    <row r="160" spans="1:49" ht="12">
      <c r="A160" s="138"/>
      <c r="B160" s="125"/>
      <c r="C160" s="16" t="s">
        <v>108</v>
      </c>
      <c r="D160" s="24">
        <v>3445137</v>
      </c>
      <c r="E160" s="18">
        <v>3298972</v>
      </c>
      <c r="F160" s="18">
        <v>3141768</v>
      </c>
      <c r="G160" s="18">
        <v>2996391</v>
      </c>
      <c r="H160" s="18">
        <f>SUM(H140,H146,H150,H156)</f>
        <v>3021923</v>
      </c>
      <c r="I160" s="18">
        <v>3278598</v>
      </c>
      <c r="J160" s="18">
        <v>3768716</v>
      </c>
      <c r="K160" s="18">
        <v>3473923</v>
      </c>
      <c r="L160" s="19">
        <v>2930997</v>
      </c>
      <c r="M160" s="18">
        <v>2260802</v>
      </c>
      <c r="N160" s="18">
        <v>2186458</v>
      </c>
      <c r="O160" s="18">
        <v>1959725</v>
      </c>
      <c r="P160" s="18">
        <v>1585248</v>
      </c>
      <c r="Q160" s="18">
        <v>1641595</v>
      </c>
      <c r="R160" s="24">
        <f aca="true" t="shared" si="181" ref="R160:X160">SUM(R140,R146,R150,R156)</f>
        <v>2334469</v>
      </c>
      <c r="S160" s="1">
        <f t="shared" si="181"/>
        <v>2767963</v>
      </c>
      <c r="T160" s="19">
        <f t="shared" si="181"/>
        <v>2311011</v>
      </c>
      <c r="U160" s="19">
        <f t="shared" si="181"/>
        <v>1727463</v>
      </c>
      <c r="V160" s="18">
        <f t="shared" si="181"/>
        <v>1562380</v>
      </c>
      <c r="W160" s="19">
        <f t="shared" si="181"/>
        <v>1733661</v>
      </c>
      <c r="X160" s="78">
        <f t="shared" si="181"/>
        <v>2212152</v>
      </c>
      <c r="Z160" s="138"/>
      <c r="AA160" s="125"/>
      <c r="AB160" s="16" t="s">
        <v>108</v>
      </c>
      <c r="AC160" s="24">
        <v>28520512</v>
      </c>
      <c r="AD160" s="18">
        <v>32936843</v>
      </c>
      <c r="AE160" s="18">
        <v>35350297</v>
      </c>
      <c r="AF160" s="18">
        <v>36880000</v>
      </c>
      <c r="AG160" s="18">
        <v>38535553</v>
      </c>
      <c r="AH160" s="18">
        <v>37182899</v>
      </c>
      <c r="AI160" s="18">
        <v>38651631</v>
      </c>
      <c r="AJ160" s="18">
        <v>43529156</v>
      </c>
      <c r="AK160" s="19">
        <v>40675501</v>
      </c>
      <c r="AL160" s="18">
        <v>43320190</v>
      </c>
      <c r="AM160" s="18">
        <v>40666658</v>
      </c>
      <c r="AN160" s="18">
        <v>41585837</v>
      </c>
      <c r="AO160" s="18">
        <v>41076084</v>
      </c>
      <c r="AP160" s="18">
        <v>42441111</v>
      </c>
      <c r="AQ160" s="24">
        <f aca="true" t="shared" si="182" ref="AQ160:AW160">SUM(AQ140,AQ146,AQ150,AQ156)</f>
        <v>43432844</v>
      </c>
      <c r="AR160" s="1">
        <f t="shared" si="182"/>
        <v>43946700</v>
      </c>
      <c r="AS160" s="18">
        <f t="shared" si="182"/>
        <v>41904157</v>
      </c>
      <c r="AT160" s="19">
        <f t="shared" si="182"/>
        <v>44578710</v>
      </c>
      <c r="AU160" s="18">
        <f t="shared" si="182"/>
        <v>42888498</v>
      </c>
      <c r="AV160" s="19">
        <f t="shared" si="182"/>
        <v>39561847</v>
      </c>
      <c r="AW160" s="78">
        <f t="shared" si="182"/>
        <v>41109085</v>
      </c>
    </row>
    <row r="161" spans="1:51" s="77" customFormat="1" ht="12">
      <c r="A161" s="138"/>
      <c r="B161" s="125"/>
      <c r="C161" s="75" t="s">
        <v>97</v>
      </c>
      <c r="D161" s="31">
        <v>0</v>
      </c>
      <c r="E161" s="32">
        <v>0</v>
      </c>
      <c r="F161" s="32">
        <v>0</v>
      </c>
      <c r="G161" s="32">
        <v>0</v>
      </c>
      <c r="H161" s="32">
        <f>SUM(H141,H151)</f>
        <v>0</v>
      </c>
      <c r="I161" s="32">
        <v>0</v>
      </c>
      <c r="J161" s="32">
        <v>0</v>
      </c>
      <c r="K161" s="32">
        <v>0</v>
      </c>
      <c r="L161" s="33">
        <v>0</v>
      </c>
      <c r="M161" s="32">
        <v>0</v>
      </c>
      <c r="N161" s="32">
        <v>0</v>
      </c>
      <c r="O161" s="32">
        <v>0</v>
      </c>
      <c r="P161" s="32">
        <v>0</v>
      </c>
      <c r="Q161" s="32">
        <v>0</v>
      </c>
      <c r="R161" s="31">
        <f aca="true" t="shared" si="183" ref="R161:X161">SUM(R141,R151)</f>
        <v>0</v>
      </c>
      <c r="S161" s="76">
        <f t="shared" si="183"/>
        <v>0</v>
      </c>
      <c r="T161" s="33">
        <f t="shared" si="183"/>
        <v>0</v>
      </c>
      <c r="U161" s="33">
        <f t="shared" si="183"/>
        <v>0</v>
      </c>
      <c r="V161" s="32">
        <f t="shared" si="183"/>
        <v>0</v>
      </c>
      <c r="W161" s="33">
        <f t="shared" si="183"/>
        <v>0</v>
      </c>
      <c r="X161" s="75">
        <f t="shared" si="183"/>
        <v>0</v>
      </c>
      <c r="Z161" s="138"/>
      <c r="AA161" s="125"/>
      <c r="AB161" s="75" t="s">
        <v>97</v>
      </c>
      <c r="AC161" s="31">
        <v>-63389</v>
      </c>
      <c r="AD161" s="32">
        <v>-22163</v>
      </c>
      <c r="AE161" s="32">
        <v>-59728</v>
      </c>
      <c r="AF161" s="32">
        <v>-42195</v>
      </c>
      <c r="AG161" s="32">
        <v>-13397</v>
      </c>
      <c r="AH161" s="32">
        <v>-3147</v>
      </c>
      <c r="AI161" s="32">
        <v>0</v>
      </c>
      <c r="AJ161" s="32">
        <v>-10144</v>
      </c>
      <c r="AK161" s="33">
        <v>0</v>
      </c>
      <c r="AL161" s="32">
        <v>0</v>
      </c>
      <c r="AM161" s="32">
        <v>0</v>
      </c>
      <c r="AN161" s="32">
        <v>0</v>
      </c>
      <c r="AO161" s="32">
        <v>0</v>
      </c>
      <c r="AP161" s="32">
        <v>0</v>
      </c>
      <c r="AQ161" s="31">
        <f aca="true" t="shared" si="184" ref="AQ161:AW161">SUM(AQ141,AQ151)</f>
        <v>0</v>
      </c>
      <c r="AR161" s="76">
        <f t="shared" si="184"/>
        <v>0</v>
      </c>
      <c r="AS161" s="32">
        <f t="shared" si="184"/>
        <v>0</v>
      </c>
      <c r="AT161" s="33">
        <f t="shared" si="184"/>
        <v>-720060</v>
      </c>
      <c r="AU161" s="32">
        <f t="shared" si="184"/>
        <v>0</v>
      </c>
      <c r="AV161" s="33">
        <f t="shared" si="184"/>
        <v>-347679</v>
      </c>
      <c r="AW161" s="75">
        <f t="shared" si="184"/>
        <v>0</v>
      </c>
      <c r="AY161" s="93"/>
    </row>
    <row r="162" spans="1:49" ht="12">
      <c r="A162" s="138"/>
      <c r="B162" s="125"/>
      <c r="C162" s="20" t="s">
        <v>12</v>
      </c>
      <c r="D162" s="25">
        <v>3601232</v>
      </c>
      <c r="E162" s="22">
        <v>3437458</v>
      </c>
      <c r="F162" s="22">
        <v>3422595</v>
      </c>
      <c r="G162" s="22">
        <v>3210298</v>
      </c>
      <c r="H162" s="22">
        <f>SUM(H158,H160)</f>
        <v>3184524</v>
      </c>
      <c r="I162" s="22">
        <v>3566082</v>
      </c>
      <c r="J162" s="22">
        <v>3932177</v>
      </c>
      <c r="K162" s="22">
        <v>3601187</v>
      </c>
      <c r="L162" s="23">
        <v>3045832</v>
      </c>
      <c r="M162" s="22">
        <v>2415440</v>
      </c>
      <c r="N162" s="22">
        <v>2392035</v>
      </c>
      <c r="O162" s="22">
        <v>2114577</v>
      </c>
      <c r="P162" s="22">
        <v>1796792</v>
      </c>
      <c r="Q162" s="22">
        <v>1879884</v>
      </c>
      <c r="R162" s="25">
        <f aca="true" t="shared" si="185" ref="R162:X163">SUM(R158,R160)</f>
        <v>2746149</v>
      </c>
      <c r="S162" s="52">
        <f t="shared" si="185"/>
        <v>3418106</v>
      </c>
      <c r="T162" s="23">
        <f t="shared" si="185"/>
        <v>2824400</v>
      </c>
      <c r="U162" s="23">
        <f t="shared" si="185"/>
        <v>1983274</v>
      </c>
      <c r="V162" s="22">
        <f t="shared" si="185"/>
        <v>1751863</v>
      </c>
      <c r="W162" s="23">
        <f t="shared" si="185"/>
        <v>1896666</v>
      </c>
      <c r="X162" s="79">
        <f t="shared" si="185"/>
        <v>2301389</v>
      </c>
      <c r="Z162" s="138"/>
      <c r="AA162" s="125"/>
      <c r="AB162" s="20" t="s">
        <v>12</v>
      </c>
      <c r="AC162" s="25">
        <v>45391062</v>
      </c>
      <c r="AD162" s="22">
        <v>49870357</v>
      </c>
      <c r="AE162" s="22">
        <v>52904607</v>
      </c>
      <c r="AF162" s="22">
        <v>55512264</v>
      </c>
      <c r="AG162" s="22">
        <v>58533914</v>
      </c>
      <c r="AH162" s="22">
        <v>55850952</v>
      </c>
      <c r="AI162" s="22">
        <v>56992651</v>
      </c>
      <c r="AJ162" s="22">
        <v>62745769</v>
      </c>
      <c r="AK162" s="23">
        <v>58437714</v>
      </c>
      <c r="AL162" s="22">
        <v>61667204</v>
      </c>
      <c r="AM162" s="22">
        <v>58643296</v>
      </c>
      <c r="AN162" s="22">
        <v>59741744</v>
      </c>
      <c r="AO162" s="22">
        <v>62853173</v>
      </c>
      <c r="AP162" s="22">
        <v>61491546</v>
      </c>
      <c r="AQ162" s="25">
        <f aca="true" t="shared" si="186" ref="AQ162:AW163">SUM(AQ158,AQ160)</f>
        <v>62300879</v>
      </c>
      <c r="AR162" s="52">
        <f t="shared" si="186"/>
        <v>63099166</v>
      </c>
      <c r="AS162" s="22">
        <f t="shared" si="186"/>
        <v>60688718</v>
      </c>
      <c r="AT162" s="23">
        <f t="shared" si="186"/>
        <v>64920882</v>
      </c>
      <c r="AU162" s="22">
        <f t="shared" si="186"/>
        <v>62864041</v>
      </c>
      <c r="AV162" s="23">
        <f t="shared" si="186"/>
        <v>57007175</v>
      </c>
      <c r="AW162" s="79">
        <f t="shared" si="186"/>
        <v>58833186</v>
      </c>
    </row>
    <row r="163" spans="1:58" s="77" customFormat="1" ht="12">
      <c r="A163" s="138"/>
      <c r="B163" s="125"/>
      <c r="C163" s="75" t="s">
        <v>97</v>
      </c>
      <c r="D163" s="31">
        <v>0</v>
      </c>
      <c r="E163" s="32">
        <v>0</v>
      </c>
      <c r="F163" s="32">
        <v>0</v>
      </c>
      <c r="G163" s="32">
        <v>0</v>
      </c>
      <c r="H163" s="32">
        <f>SUM(H159,H161)</f>
        <v>0</v>
      </c>
      <c r="I163" s="32">
        <v>0</v>
      </c>
      <c r="J163" s="32">
        <v>0</v>
      </c>
      <c r="K163" s="32">
        <v>0</v>
      </c>
      <c r="L163" s="33">
        <v>0</v>
      </c>
      <c r="M163" s="32">
        <v>0</v>
      </c>
      <c r="N163" s="32">
        <v>0</v>
      </c>
      <c r="O163" s="32">
        <v>0</v>
      </c>
      <c r="P163" s="32">
        <v>0</v>
      </c>
      <c r="Q163" s="32">
        <v>0</v>
      </c>
      <c r="R163" s="31">
        <f t="shared" si="185"/>
        <v>0</v>
      </c>
      <c r="S163" s="76">
        <f t="shared" si="185"/>
        <v>0</v>
      </c>
      <c r="T163" s="33">
        <f t="shared" si="185"/>
        <v>0</v>
      </c>
      <c r="U163" s="33">
        <f t="shared" si="185"/>
        <v>0</v>
      </c>
      <c r="V163" s="32">
        <f t="shared" si="185"/>
        <v>0</v>
      </c>
      <c r="W163" s="33">
        <f t="shared" si="185"/>
        <v>0</v>
      </c>
      <c r="X163" s="75">
        <f t="shared" si="185"/>
        <v>0</v>
      </c>
      <c r="Z163" s="138"/>
      <c r="AA163" s="125"/>
      <c r="AB163" s="75" t="s">
        <v>97</v>
      </c>
      <c r="AC163" s="31">
        <v>-108554</v>
      </c>
      <c r="AD163" s="32">
        <v>-44326</v>
      </c>
      <c r="AE163" s="32">
        <v>-119456</v>
      </c>
      <c r="AF163" s="32">
        <v>-84390</v>
      </c>
      <c r="AG163" s="32">
        <v>-26794</v>
      </c>
      <c r="AH163" s="32">
        <v>-6294</v>
      </c>
      <c r="AI163" s="32">
        <v>0</v>
      </c>
      <c r="AJ163" s="32">
        <v>-10144</v>
      </c>
      <c r="AK163" s="33">
        <v>-2100</v>
      </c>
      <c r="AL163" s="32">
        <v>-2170</v>
      </c>
      <c r="AM163" s="32">
        <v>0</v>
      </c>
      <c r="AN163" s="32">
        <v>0</v>
      </c>
      <c r="AO163" s="32">
        <v>0</v>
      </c>
      <c r="AP163" s="32">
        <v>0</v>
      </c>
      <c r="AQ163" s="31">
        <f t="shared" si="186"/>
        <v>0</v>
      </c>
      <c r="AR163" s="76">
        <f t="shared" si="186"/>
        <v>0</v>
      </c>
      <c r="AS163" s="32">
        <f t="shared" si="186"/>
        <v>0</v>
      </c>
      <c r="AT163" s="33">
        <f t="shared" si="186"/>
        <v>-1351580</v>
      </c>
      <c r="AU163" s="32">
        <f t="shared" si="186"/>
        <v>0</v>
      </c>
      <c r="AV163" s="33">
        <f t="shared" si="186"/>
        <v>-984835</v>
      </c>
      <c r="AW163" s="75">
        <f t="shared" si="186"/>
        <v>0</v>
      </c>
      <c r="AY163" s="49"/>
      <c r="AZ163" s="6"/>
      <c r="BA163" s="6"/>
      <c r="BB163" s="6"/>
      <c r="BC163" s="6"/>
      <c r="BD163" s="6"/>
      <c r="BE163" s="6"/>
      <c r="BF163" s="6"/>
    </row>
    <row r="164" spans="1:49" ht="12.75" thickBot="1">
      <c r="A164" s="140"/>
      <c r="B164" s="127"/>
      <c r="C164" s="35"/>
      <c r="D164" s="39">
        <f aca="true" t="shared" si="187" ref="D164:X164">D162/$D162*100</f>
        <v>100</v>
      </c>
      <c r="E164" s="39">
        <f t="shared" si="187"/>
        <v>95.45227855356167</v>
      </c>
      <c r="F164" s="39">
        <f t="shared" si="187"/>
        <v>95.03955868436135</v>
      </c>
      <c r="G164" s="39">
        <f t="shared" si="187"/>
        <v>89.14443723703444</v>
      </c>
      <c r="H164" s="39">
        <f t="shared" si="187"/>
        <v>88.42873772086885</v>
      </c>
      <c r="I164" s="39">
        <f t="shared" si="187"/>
        <v>99.02394513877472</v>
      </c>
      <c r="J164" s="39">
        <f t="shared" si="187"/>
        <v>109.18977172256605</v>
      </c>
      <c r="K164" s="39">
        <f t="shared" si="187"/>
        <v>99.99875042763144</v>
      </c>
      <c r="L164" s="39">
        <f t="shared" si="187"/>
        <v>84.57750014439503</v>
      </c>
      <c r="M164" s="39">
        <f t="shared" si="187"/>
        <v>67.07260182071025</v>
      </c>
      <c r="N164" s="39">
        <f t="shared" si="187"/>
        <v>66.42268534768102</v>
      </c>
      <c r="O164" s="39">
        <f t="shared" si="187"/>
        <v>58.71815534239394</v>
      </c>
      <c r="P164" s="39">
        <f t="shared" si="187"/>
        <v>49.89381411694664</v>
      </c>
      <c r="Q164" s="39">
        <f t="shared" si="187"/>
        <v>52.20113561136856</v>
      </c>
      <c r="R164" s="43">
        <f t="shared" si="187"/>
        <v>76.25582023041004</v>
      </c>
      <c r="S164" s="56">
        <f t="shared" si="187"/>
        <v>94.91490689852806</v>
      </c>
      <c r="T164" s="44">
        <f t="shared" si="187"/>
        <v>78.42871550624896</v>
      </c>
      <c r="U164" s="44">
        <f t="shared" si="187"/>
        <v>55.07209754883884</v>
      </c>
      <c r="V164" s="39">
        <f t="shared" si="187"/>
        <v>48.64621329589429</v>
      </c>
      <c r="W164" s="44">
        <f t="shared" si="187"/>
        <v>52.66714280001955</v>
      </c>
      <c r="X164" s="87">
        <f t="shared" si="187"/>
        <v>63.90560230498896</v>
      </c>
      <c r="Z164" s="140"/>
      <c r="AA164" s="127"/>
      <c r="AB164" s="35"/>
      <c r="AC164" s="39">
        <f aca="true" t="shared" si="188" ref="AC164:AW164">AC162/$AC162*100</f>
        <v>100</v>
      </c>
      <c r="AD164" s="39">
        <f t="shared" si="188"/>
        <v>109.8682313271278</v>
      </c>
      <c r="AE164" s="39">
        <f>AE162/$AC162*100</f>
        <v>116.55291740034635</v>
      </c>
      <c r="AF164" s="39">
        <f t="shared" si="188"/>
        <v>122.2977862910544</v>
      </c>
      <c r="AG164" s="39">
        <f t="shared" si="188"/>
        <v>128.954713595377</v>
      </c>
      <c r="AH164" s="39">
        <f t="shared" si="188"/>
        <v>123.04394199897769</v>
      </c>
      <c r="AI164" s="39">
        <f t="shared" si="188"/>
        <v>125.55919268863988</v>
      </c>
      <c r="AJ164" s="39">
        <f t="shared" si="188"/>
        <v>138.23375403730364</v>
      </c>
      <c r="AK164" s="39">
        <f t="shared" si="188"/>
        <v>128.74277759793327</v>
      </c>
      <c r="AL164" s="39">
        <f t="shared" si="188"/>
        <v>135.85759240442533</v>
      </c>
      <c r="AM164" s="39">
        <f t="shared" si="188"/>
        <v>129.19569055247044</v>
      </c>
      <c r="AN164" s="39">
        <f t="shared" si="188"/>
        <v>131.61565596328194</v>
      </c>
      <c r="AO164" s="39">
        <f t="shared" si="188"/>
        <v>138.47037330829582</v>
      </c>
      <c r="AP164" s="39">
        <f t="shared" si="188"/>
        <v>135.47060432293918</v>
      </c>
      <c r="AQ164" s="43">
        <f t="shared" si="188"/>
        <v>137.2536271568178</v>
      </c>
      <c r="AR164" s="56">
        <f t="shared" si="188"/>
        <v>139.0123148032976</v>
      </c>
      <c r="AS164" s="39">
        <f t="shared" si="188"/>
        <v>133.70191250427231</v>
      </c>
      <c r="AT164" s="44">
        <f t="shared" si="188"/>
        <v>143.0256952348901</v>
      </c>
      <c r="AU164" s="39">
        <f t="shared" si="188"/>
        <v>138.49431634800703</v>
      </c>
      <c r="AV164" s="44">
        <f t="shared" si="188"/>
        <v>125.59119017748472</v>
      </c>
      <c r="AW164" s="87">
        <f t="shared" si="188"/>
        <v>129.61403282434767</v>
      </c>
    </row>
    <row r="165" spans="1:49" ht="12" customHeight="1">
      <c r="A165" s="139" t="s">
        <v>49</v>
      </c>
      <c r="B165" s="135" t="s">
        <v>109</v>
      </c>
      <c r="C165" s="12" t="s">
        <v>95</v>
      </c>
      <c r="D165" s="13">
        <v>1273484</v>
      </c>
      <c r="E165" s="13">
        <v>1372552</v>
      </c>
      <c r="F165" s="14">
        <v>1416912</v>
      </c>
      <c r="G165" s="14">
        <v>1706218</v>
      </c>
      <c r="H165" s="14">
        <v>1550034</v>
      </c>
      <c r="I165" s="14">
        <v>1680872</v>
      </c>
      <c r="J165" s="14">
        <v>1523809</v>
      </c>
      <c r="K165" s="14">
        <v>1809602</v>
      </c>
      <c r="L165" s="15">
        <v>1755553</v>
      </c>
      <c r="M165" s="14">
        <v>1422854</v>
      </c>
      <c r="N165" s="14">
        <v>1443411</v>
      </c>
      <c r="O165" s="14">
        <v>1610055</v>
      </c>
      <c r="P165" s="14">
        <v>1844632</v>
      </c>
      <c r="Q165" s="14">
        <v>1976044</v>
      </c>
      <c r="R165" s="13">
        <v>2296350</v>
      </c>
      <c r="S165" s="55">
        <v>3582661</v>
      </c>
      <c r="T165" s="15">
        <v>3990705</v>
      </c>
      <c r="U165" s="15">
        <v>4344261</v>
      </c>
      <c r="V165" s="14">
        <v>5030905</v>
      </c>
      <c r="W165" s="15">
        <v>5125937</v>
      </c>
      <c r="X165" s="74">
        <v>4920490</v>
      </c>
      <c r="Z165" s="138" t="s">
        <v>76</v>
      </c>
      <c r="AA165" s="125" t="s">
        <v>109</v>
      </c>
      <c r="AB165" s="16" t="s">
        <v>95</v>
      </c>
      <c r="AC165" s="17">
        <v>570269</v>
      </c>
      <c r="AD165" s="18">
        <v>610256</v>
      </c>
      <c r="AE165" s="18">
        <v>614062</v>
      </c>
      <c r="AF165" s="18">
        <v>231332</v>
      </c>
      <c r="AG165" s="18">
        <v>270819</v>
      </c>
      <c r="AH165" s="18">
        <v>330400</v>
      </c>
      <c r="AI165" s="18">
        <v>368864</v>
      </c>
      <c r="AJ165" s="18">
        <v>530492</v>
      </c>
      <c r="AK165" s="19">
        <v>369289</v>
      </c>
      <c r="AL165" s="18">
        <v>439899</v>
      </c>
      <c r="AM165" s="18">
        <v>593391</v>
      </c>
      <c r="AN165" s="18">
        <v>523973</v>
      </c>
      <c r="AO165" s="18">
        <v>594732</v>
      </c>
      <c r="AP165" s="18">
        <v>568023</v>
      </c>
      <c r="AQ165" s="24">
        <v>629955</v>
      </c>
      <c r="AR165" s="1">
        <v>670066</v>
      </c>
      <c r="AS165" s="14">
        <v>717067</v>
      </c>
      <c r="AT165" s="15">
        <v>1017386</v>
      </c>
      <c r="AU165" s="14">
        <v>1010169</v>
      </c>
      <c r="AV165" s="15">
        <v>668241</v>
      </c>
      <c r="AW165" s="74">
        <v>809214</v>
      </c>
    </row>
    <row r="166" spans="1:58" s="77" customFormat="1" ht="12">
      <c r="A166" s="138"/>
      <c r="B166" s="125"/>
      <c r="C166" s="75" t="s">
        <v>97</v>
      </c>
      <c r="D166" s="31">
        <v>-113770</v>
      </c>
      <c r="E166" s="31">
        <v>-84778</v>
      </c>
      <c r="F166" s="32">
        <v>-12705</v>
      </c>
      <c r="G166" s="32">
        <v>-22322</v>
      </c>
      <c r="H166" s="32">
        <v>-13966</v>
      </c>
      <c r="I166" s="32">
        <v>-45516</v>
      </c>
      <c r="J166" s="32">
        <v>-15709</v>
      </c>
      <c r="K166" s="32">
        <v>-23305</v>
      </c>
      <c r="L166" s="33">
        <v>-44528</v>
      </c>
      <c r="M166" s="32">
        <v>-44565</v>
      </c>
      <c r="N166" s="32"/>
      <c r="O166" s="32"/>
      <c r="P166" s="32"/>
      <c r="Q166" s="32"/>
      <c r="R166" s="31"/>
      <c r="S166" s="76"/>
      <c r="T166" s="33"/>
      <c r="U166" s="33"/>
      <c r="V166" s="32"/>
      <c r="W166" s="33"/>
      <c r="X166" s="75"/>
      <c r="Z166" s="138"/>
      <c r="AA166" s="125"/>
      <c r="AB166" s="75" t="s">
        <v>97</v>
      </c>
      <c r="AC166" s="31"/>
      <c r="AD166" s="32"/>
      <c r="AE166" s="32"/>
      <c r="AF166" s="32"/>
      <c r="AG166" s="32"/>
      <c r="AH166" s="32"/>
      <c r="AI166" s="32"/>
      <c r="AJ166" s="32"/>
      <c r="AK166" s="33"/>
      <c r="AL166" s="32"/>
      <c r="AM166" s="32"/>
      <c r="AN166" s="32"/>
      <c r="AO166" s="32"/>
      <c r="AP166" s="32"/>
      <c r="AQ166" s="31"/>
      <c r="AR166" s="76"/>
      <c r="AS166" s="32"/>
      <c r="AT166" s="33"/>
      <c r="AU166" s="32"/>
      <c r="AV166" s="33"/>
      <c r="AW166" s="75"/>
      <c r="AY166" s="49"/>
      <c r="AZ166" s="6"/>
      <c r="BA166" s="6"/>
      <c r="BB166" s="6"/>
      <c r="BC166" s="6"/>
      <c r="BD166" s="6"/>
      <c r="BE166" s="6"/>
      <c r="BF166" s="6"/>
    </row>
    <row r="167" spans="1:49" ht="12">
      <c r="A167" s="138"/>
      <c r="B167" s="125"/>
      <c r="C167" s="16" t="s">
        <v>98</v>
      </c>
      <c r="D167" s="24">
        <v>24271794</v>
      </c>
      <c r="E167" s="24">
        <v>21536116</v>
      </c>
      <c r="F167" s="18">
        <v>19701136</v>
      </c>
      <c r="G167" s="18">
        <v>21314548</v>
      </c>
      <c r="H167" s="18">
        <v>21343178</v>
      </c>
      <c r="I167" s="18">
        <v>22671599</v>
      </c>
      <c r="J167" s="18">
        <v>21664230</v>
      </c>
      <c r="K167" s="18">
        <v>22735154</v>
      </c>
      <c r="L167" s="19">
        <v>19597997</v>
      </c>
      <c r="M167" s="18">
        <v>19596959</v>
      </c>
      <c r="N167" s="18">
        <v>21169891</v>
      </c>
      <c r="O167" s="18">
        <v>19002935</v>
      </c>
      <c r="P167" s="18">
        <v>18280999</v>
      </c>
      <c r="Q167" s="18">
        <v>20021300</v>
      </c>
      <c r="R167" s="24">
        <v>21369167</v>
      </c>
      <c r="S167" s="1">
        <v>19786739</v>
      </c>
      <c r="T167" s="19">
        <v>19791320</v>
      </c>
      <c r="U167" s="19">
        <v>18448571</v>
      </c>
      <c r="V167" s="18">
        <v>17021448</v>
      </c>
      <c r="W167" s="19">
        <v>16198140</v>
      </c>
      <c r="X167" s="78">
        <v>18204894</v>
      </c>
      <c r="Z167" s="138"/>
      <c r="AA167" s="125"/>
      <c r="AB167" s="16" t="s">
        <v>98</v>
      </c>
      <c r="AC167" s="24">
        <v>1561886</v>
      </c>
      <c r="AD167" s="18">
        <v>1272443</v>
      </c>
      <c r="AE167" s="18">
        <v>1372032</v>
      </c>
      <c r="AF167" s="18">
        <v>1260503</v>
      </c>
      <c r="AG167" s="18">
        <v>1260247</v>
      </c>
      <c r="AH167" s="18">
        <v>1357526</v>
      </c>
      <c r="AI167" s="18">
        <v>1327270</v>
      </c>
      <c r="AJ167" s="18">
        <v>1352182</v>
      </c>
      <c r="AK167" s="19">
        <v>1252512</v>
      </c>
      <c r="AL167" s="18">
        <v>1474767</v>
      </c>
      <c r="AM167" s="18">
        <v>1754464</v>
      </c>
      <c r="AN167" s="18">
        <v>1524398</v>
      </c>
      <c r="AO167" s="18">
        <v>1274061</v>
      </c>
      <c r="AP167" s="18">
        <v>1148492</v>
      </c>
      <c r="AQ167" s="24">
        <v>1126537</v>
      </c>
      <c r="AR167" s="1">
        <v>1151743</v>
      </c>
      <c r="AS167" s="18">
        <v>1137013</v>
      </c>
      <c r="AT167" s="19">
        <v>1105712</v>
      </c>
      <c r="AU167" s="18">
        <v>1068520</v>
      </c>
      <c r="AV167" s="19">
        <v>855256</v>
      </c>
      <c r="AW167" s="78">
        <v>1108693</v>
      </c>
    </row>
    <row r="168" spans="1:51" s="77" customFormat="1" ht="12">
      <c r="A168" s="138"/>
      <c r="B168" s="125"/>
      <c r="C168" s="75" t="s">
        <v>97</v>
      </c>
      <c r="D168" s="31"/>
      <c r="E168" s="31"/>
      <c r="F168" s="32"/>
      <c r="G168" s="32">
        <v>-6252</v>
      </c>
      <c r="H168" s="32"/>
      <c r="I168" s="32"/>
      <c r="J168" s="32">
        <v>-4740</v>
      </c>
      <c r="K168" s="32"/>
      <c r="L168" s="33">
        <v>-1130</v>
      </c>
      <c r="M168" s="32">
        <v>-5900</v>
      </c>
      <c r="N168" s="32"/>
      <c r="O168" s="32"/>
      <c r="P168" s="32"/>
      <c r="Q168" s="32"/>
      <c r="R168" s="31"/>
      <c r="S168" s="76"/>
      <c r="T168" s="33"/>
      <c r="U168" s="33"/>
      <c r="V168" s="32"/>
      <c r="W168" s="33"/>
      <c r="X168" s="75"/>
      <c r="Z168" s="138"/>
      <c r="AA168" s="125"/>
      <c r="AB168" s="75" t="s">
        <v>97</v>
      </c>
      <c r="AC168" s="31">
        <v>-59874</v>
      </c>
      <c r="AD168" s="32">
        <v>-66405</v>
      </c>
      <c r="AE168" s="32">
        <v>-68687</v>
      </c>
      <c r="AF168" s="32">
        <v>-56416</v>
      </c>
      <c r="AG168" s="32">
        <v>-69466</v>
      </c>
      <c r="AH168" s="32">
        <v>-84950</v>
      </c>
      <c r="AI168" s="32"/>
      <c r="AJ168" s="32"/>
      <c r="AK168" s="33"/>
      <c r="AL168" s="32"/>
      <c r="AM168" s="32"/>
      <c r="AN168" s="32"/>
      <c r="AO168" s="32"/>
      <c r="AP168" s="32"/>
      <c r="AQ168" s="31"/>
      <c r="AR168" s="76"/>
      <c r="AS168" s="32"/>
      <c r="AT168" s="33"/>
      <c r="AU168" s="32"/>
      <c r="AV168" s="33"/>
      <c r="AW168" s="75"/>
      <c r="AY168" s="93"/>
    </row>
    <row r="169" spans="1:49" ht="12">
      <c r="A169" s="138"/>
      <c r="B169" s="125"/>
      <c r="C169" s="20" t="s">
        <v>12</v>
      </c>
      <c r="D169" s="25">
        <v>25545278</v>
      </c>
      <c r="E169" s="25">
        <v>22908668</v>
      </c>
      <c r="F169" s="22">
        <v>21118048</v>
      </c>
      <c r="G169" s="22">
        <v>23020766</v>
      </c>
      <c r="H169" s="22">
        <v>22893212</v>
      </c>
      <c r="I169" s="22">
        <v>24352471</v>
      </c>
      <c r="J169" s="22">
        <v>23188039</v>
      </c>
      <c r="K169" s="22">
        <v>24544756</v>
      </c>
      <c r="L169" s="23">
        <v>21353550</v>
      </c>
      <c r="M169" s="22">
        <v>21019813</v>
      </c>
      <c r="N169" s="22">
        <v>22613302</v>
      </c>
      <c r="O169" s="22">
        <v>20612990</v>
      </c>
      <c r="P169" s="22">
        <v>20125631</v>
      </c>
      <c r="Q169" s="22">
        <v>21997344</v>
      </c>
      <c r="R169" s="25">
        <f aca="true" t="shared" si="189" ref="R169:X170">SUM(R165,R167)</f>
        <v>23665517</v>
      </c>
      <c r="S169" s="52">
        <f t="shared" si="189"/>
        <v>23369400</v>
      </c>
      <c r="T169" s="23">
        <f t="shared" si="189"/>
        <v>23782025</v>
      </c>
      <c r="U169" s="23">
        <f t="shared" si="189"/>
        <v>22792832</v>
      </c>
      <c r="V169" s="22">
        <f t="shared" si="189"/>
        <v>22052353</v>
      </c>
      <c r="W169" s="23">
        <f t="shared" si="189"/>
        <v>21324077</v>
      </c>
      <c r="X169" s="79">
        <f t="shared" si="189"/>
        <v>23125384</v>
      </c>
      <c r="Z169" s="138"/>
      <c r="AA169" s="125"/>
      <c r="AB169" s="20" t="s">
        <v>12</v>
      </c>
      <c r="AC169" s="21">
        <f aca="true" t="shared" si="190" ref="AC169:AW170">SUM(AC165,AC167)</f>
        <v>2132155</v>
      </c>
      <c r="AD169" s="22">
        <f t="shared" si="190"/>
        <v>1882699</v>
      </c>
      <c r="AE169" s="22">
        <f t="shared" si="190"/>
        <v>1986094</v>
      </c>
      <c r="AF169" s="22">
        <f t="shared" si="190"/>
        <v>1491835</v>
      </c>
      <c r="AG169" s="22">
        <f t="shared" si="190"/>
        <v>1531066</v>
      </c>
      <c r="AH169" s="22">
        <f t="shared" si="190"/>
        <v>1687926</v>
      </c>
      <c r="AI169" s="22">
        <f t="shared" si="190"/>
        <v>1696134</v>
      </c>
      <c r="AJ169" s="22">
        <f t="shared" si="190"/>
        <v>1882674</v>
      </c>
      <c r="AK169" s="23">
        <f t="shared" si="190"/>
        <v>1621801</v>
      </c>
      <c r="AL169" s="22">
        <f t="shared" si="190"/>
        <v>1914666</v>
      </c>
      <c r="AM169" s="22">
        <f t="shared" si="190"/>
        <v>2347855</v>
      </c>
      <c r="AN169" s="22">
        <f t="shared" si="190"/>
        <v>2048371</v>
      </c>
      <c r="AO169" s="22">
        <f t="shared" si="190"/>
        <v>1868793</v>
      </c>
      <c r="AP169" s="22">
        <f t="shared" si="190"/>
        <v>1716515</v>
      </c>
      <c r="AQ169" s="25">
        <f t="shared" si="190"/>
        <v>1756492</v>
      </c>
      <c r="AR169" s="52">
        <f t="shared" si="190"/>
        <v>1821809</v>
      </c>
      <c r="AS169" s="22">
        <f t="shared" si="190"/>
        <v>1854080</v>
      </c>
      <c r="AT169" s="23">
        <f t="shared" si="190"/>
        <v>2123098</v>
      </c>
      <c r="AU169" s="22">
        <f t="shared" si="190"/>
        <v>2078689</v>
      </c>
      <c r="AV169" s="23">
        <f t="shared" si="190"/>
        <v>1523497</v>
      </c>
      <c r="AW169" s="79">
        <f t="shared" si="190"/>
        <v>1917907</v>
      </c>
    </row>
    <row r="170" spans="1:51" s="77" customFormat="1" ht="12">
      <c r="A170" s="138"/>
      <c r="B170" s="125"/>
      <c r="C170" s="75" t="s">
        <v>97</v>
      </c>
      <c r="D170" s="31">
        <v>-113770</v>
      </c>
      <c r="E170" s="31">
        <v>-84778</v>
      </c>
      <c r="F170" s="32">
        <v>-12705</v>
      </c>
      <c r="G170" s="32">
        <v>-28574</v>
      </c>
      <c r="H170" s="32">
        <v>-13966</v>
      </c>
      <c r="I170" s="32">
        <v>-45516</v>
      </c>
      <c r="J170" s="32">
        <v>-20449</v>
      </c>
      <c r="K170" s="32">
        <v>-23305</v>
      </c>
      <c r="L170" s="33">
        <v>-45658</v>
      </c>
      <c r="M170" s="32">
        <v>-50465</v>
      </c>
      <c r="N170" s="32">
        <v>0</v>
      </c>
      <c r="O170" s="32">
        <v>0</v>
      </c>
      <c r="P170" s="32">
        <v>0</v>
      </c>
      <c r="Q170" s="32">
        <v>0</v>
      </c>
      <c r="R170" s="31">
        <f t="shared" si="189"/>
        <v>0</v>
      </c>
      <c r="S170" s="76">
        <f t="shared" si="189"/>
        <v>0</v>
      </c>
      <c r="T170" s="33">
        <f t="shared" si="189"/>
        <v>0</v>
      </c>
      <c r="U170" s="33">
        <f t="shared" si="189"/>
        <v>0</v>
      </c>
      <c r="V170" s="32">
        <f t="shared" si="189"/>
        <v>0</v>
      </c>
      <c r="W170" s="33">
        <f t="shared" si="189"/>
        <v>0</v>
      </c>
      <c r="X170" s="75">
        <f t="shared" si="189"/>
        <v>0</v>
      </c>
      <c r="Z170" s="138"/>
      <c r="AA170" s="125"/>
      <c r="AB170" s="75" t="s">
        <v>97</v>
      </c>
      <c r="AC170" s="94">
        <f>SUM(AC166,AC168)</f>
        <v>-59874</v>
      </c>
      <c r="AD170" s="32">
        <f t="shared" si="190"/>
        <v>-66405</v>
      </c>
      <c r="AE170" s="32">
        <f t="shared" si="190"/>
        <v>-68687</v>
      </c>
      <c r="AF170" s="32">
        <f t="shared" si="190"/>
        <v>-56416</v>
      </c>
      <c r="AG170" s="32">
        <f t="shared" si="190"/>
        <v>-69466</v>
      </c>
      <c r="AH170" s="32">
        <f t="shared" si="190"/>
        <v>-84950</v>
      </c>
      <c r="AI170" s="18">
        <f t="shared" si="190"/>
        <v>0</v>
      </c>
      <c r="AJ170" s="18">
        <f t="shared" si="190"/>
        <v>0</v>
      </c>
      <c r="AK170" s="19">
        <f t="shared" si="190"/>
        <v>0</v>
      </c>
      <c r="AL170" s="18">
        <f t="shared" si="190"/>
        <v>0</v>
      </c>
      <c r="AM170" s="18">
        <f t="shared" si="190"/>
        <v>0</v>
      </c>
      <c r="AN170" s="18">
        <f t="shared" si="190"/>
        <v>0</v>
      </c>
      <c r="AO170" s="18">
        <f t="shared" si="190"/>
        <v>0</v>
      </c>
      <c r="AP170" s="18">
        <f t="shared" si="190"/>
        <v>0</v>
      </c>
      <c r="AQ170" s="24">
        <f t="shared" si="190"/>
        <v>0</v>
      </c>
      <c r="AR170" s="1">
        <f t="shared" si="190"/>
        <v>0</v>
      </c>
      <c r="AS170" s="32">
        <f t="shared" si="190"/>
        <v>0</v>
      </c>
      <c r="AT170" s="33">
        <f t="shared" si="190"/>
        <v>0</v>
      </c>
      <c r="AU170" s="32">
        <f t="shared" si="190"/>
        <v>0</v>
      </c>
      <c r="AV170" s="33">
        <f t="shared" si="190"/>
        <v>0</v>
      </c>
      <c r="AW170" s="75">
        <f t="shared" si="190"/>
        <v>0</v>
      </c>
      <c r="AY170" s="93"/>
    </row>
    <row r="171" spans="1:49" ht="12">
      <c r="A171" s="138"/>
      <c r="B171" s="125"/>
      <c r="C171" s="16"/>
      <c r="D171" s="30">
        <f aca="true" t="shared" si="191" ref="D171:X171">D169/$D169*100</f>
        <v>100</v>
      </c>
      <c r="E171" s="30">
        <f t="shared" si="191"/>
        <v>89.67867955870356</v>
      </c>
      <c r="F171" s="30">
        <f t="shared" si="191"/>
        <v>82.66908663119658</v>
      </c>
      <c r="G171" s="30">
        <f t="shared" si="191"/>
        <v>90.11750038500266</v>
      </c>
      <c r="H171" s="30">
        <f t="shared" si="191"/>
        <v>89.61817522596543</v>
      </c>
      <c r="I171" s="30">
        <f t="shared" si="191"/>
        <v>95.33061648418936</v>
      </c>
      <c r="J171" s="30">
        <f t="shared" si="191"/>
        <v>90.7723102484929</v>
      </c>
      <c r="K171" s="30">
        <f t="shared" si="191"/>
        <v>96.08333876812772</v>
      </c>
      <c r="L171" s="30">
        <f t="shared" si="191"/>
        <v>83.59098695265716</v>
      </c>
      <c r="M171" s="30">
        <f t="shared" si="191"/>
        <v>82.28453415147801</v>
      </c>
      <c r="N171" s="30">
        <f t="shared" si="191"/>
        <v>88.52243455718117</v>
      </c>
      <c r="O171" s="30">
        <f t="shared" si="191"/>
        <v>80.6919775936672</v>
      </c>
      <c r="P171" s="30">
        <f t="shared" si="191"/>
        <v>78.78415337660446</v>
      </c>
      <c r="Q171" s="30">
        <f t="shared" si="191"/>
        <v>86.11119440547877</v>
      </c>
      <c r="R171" s="80">
        <f t="shared" si="191"/>
        <v>92.6414541270602</v>
      </c>
      <c r="S171" s="53">
        <f t="shared" si="191"/>
        <v>91.48226924756896</v>
      </c>
      <c r="T171" s="59">
        <f t="shared" si="191"/>
        <v>93.09753841786336</v>
      </c>
      <c r="U171" s="59">
        <f t="shared" si="191"/>
        <v>89.22522589106292</v>
      </c>
      <c r="V171" s="30">
        <f t="shared" si="191"/>
        <v>86.32653361611489</v>
      </c>
      <c r="W171" s="59">
        <f t="shared" si="191"/>
        <v>83.47561142219709</v>
      </c>
      <c r="X171" s="81">
        <f t="shared" si="191"/>
        <v>90.52703987014743</v>
      </c>
      <c r="Z171" s="138"/>
      <c r="AA171" s="136"/>
      <c r="AB171" s="16"/>
      <c r="AC171" s="30">
        <f aca="true" t="shared" si="192" ref="AC171:AW171">AC169/$AC169*100</f>
        <v>100</v>
      </c>
      <c r="AD171" s="30">
        <f t="shared" si="192"/>
        <v>88.30028773705476</v>
      </c>
      <c r="AE171" s="30">
        <f t="shared" si="192"/>
        <v>93.14960685316031</v>
      </c>
      <c r="AF171" s="30">
        <f t="shared" si="192"/>
        <v>69.96841224019829</v>
      </c>
      <c r="AG171" s="30">
        <f t="shared" si="192"/>
        <v>71.80838166080797</v>
      </c>
      <c r="AH171" s="30">
        <f t="shared" si="192"/>
        <v>79.16525768529962</v>
      </c>
      <c r="AI171" s="30">
        <f t="shared" si="192"/>
        <v>79.55022031700322</v>
      </c>
      <c r="AJ171" s="30">
        <f t="shared" si="192"/>
        <v>88.29911521441922</v>
      </c>
      <c r="AK171" s="30">
        <f t="shared" si="192"/>
        <v>76.06393531427125</v>
      </c>
      <c r="AL171" s="30">
        <f t="shared" si="192"/>
        <v>89.79956898067917</v>
      </c>
      <c r="AM171" s="30">
        <f t="shared" si="192"/>
        <v>110.11652529952092</v>
      </c>
      <c r="AN171" s="30">
        <f t="shared" si="192"/>
        <v>96.0704545401249</v>
      </c>
      <c r="AO171" s="30">
        <f t="shared" si="192"/>
        <v>87.64808374625672</v>
      </c>
      <c r="AP171" s="30">
        <f t="shared" si="192"/>
        <v>80.50610767040858</v>
      </c>
      <c r="AQ171" s="80">
        <f t="shared" si="192"/>
        <v>82.38106516646305</v>
      </c>
      <c r="AR171" s="53">
        <f t="shared" si="192"/>
        <v>85.44449160591046</v>
      </c>
      <c r="AS171" s="30">
        <f t="shared" si="192"/>
        <v>86.95803072478314</v>
      </c>
      <c r="AT171" s="59">
        <f t="shared" si="192"/>
        <v>99.57521849959313</v>
      </c>
      <c r="AU171" s="30">
        <f t="shared" si="192"/>
        <v>97.49239619070846</v>
      </c>
      <c r="AV171" s="59">
        <f t="shared" si="192"/>
        <v>71.45338870766899</v>
      </c>
      <c r="AW171" s="81">
        <f t="shared" si="192"/>
        <v>89.9515748151518</v>
      </c>
    </row>
    <row r="172" spans="1:58" ht="12">
      <c r="A172" s="138"/>
      <c r="B172" s="126" t="s">
        <v>99</v>
      </c>
      <c r="C172" s="20" t="s">
        <v>95</v>
      </c>
      <c r="D172" s="25"/>
      <c r="E172" s="25"/>
      <c r="F172" s="22"/>
      <c r="G172" s="22"/>
      <c r="H172" s="22"/>
      <c r="I172" s="22"/>
      <c r="J172" s="22"/>
      <c r="K172" s="22"/>
      <c r="L172" s="23"/>
      <c r="M172" s="22"/>
      <c r="N172" s="22"/>
      <c r="O172" s="22"/>
      <c r="P172" s="22"/>
      <c r="Q172" s="22"/>
      <c r="R172" s="25"/>
      <c r="S172" s="52"/>
      <c r="T172" s="23"/>
      <c r="U172" s="23"/>
      <c r="V172" s="22"/>
      <c r="W172" s="23"/>
      <c r="X172" s="79"/>
      <c r="Z172" s="138"/>
      <c r="AA172" s="126" t="s">
        <v>99</v>
      </c>
      <c r="AB172" s="20" t="s">
        <v>95</v>
      </c>
      <c r="AC172" s="21">
        <v>98680</v>
      </c>
      <c r="AD172" s="25">
        <v>107480</v>
      </c>
      <c r="AE172" s="25">
        <v>82650</v>
      </c>
      <c r="AF172" s="25">
        <v>88000</v>
      </c>
      <c r="AG172" s="25">
        <v>93650</v>
      </c>
      <c r="AH172" s="25">
        <v>83040</v>
      </c>
      <c r="AI172" s="25">
        <v>75830</v>
      </c>
      <c r="AJ172" s="25">
        <v>98850</v>
      </c>
      <c r="AK172" s="25">
        <v>100710</v>
      </c>
      <c r="AL172" s="25">
        <v>120060</v>
      </c>
      <c r="AM172" s="25">
        <v>122800</v>
      </c>
      <c r="AN172" s="25">
        <v>135820</v>
      </c>
      <c r="AO172" s="25">
        <v>166670</v>
      </c>
      <c r="AP172" s="25">
        <v>227480</v>
      </c>
      <c r="AQ172" s="25">
        <v>288400</v>
      </c>
      <c r="AR172" s="23">
        <v>258280</v>
      </c>
      <c r="AS172" s="22">
        <v>240970</v>
      </c>
      <c r="AT172" s="23">
        <v>236320</v>
      </c>
      <c r="AU172" s="22">
        <v>234570</v>
      </c>
      <c r="AV172" s="23">
        <v>184790</v>
      </c>
      <c r="AW172" s="79">
        <v>234580</v>
      </c>
      <c r="AY172" s="93"/>
      <c r="AZ172" s="77"/>
      <c r="BA172" s="77"/>
      <c r="BB172" s="77"/>
      <c r="BC172" s="77"/>
      <c r="BD172" s="77"/>
      <c r="BE172" s="77"/>
      <c r="BF172" s="77"/>
    </row>
    <row r="173" spans="1:49" ht="12">
      <c r="A173" s="138"/>
      <c r="B173" s="125"/>
      <c r="C173" s="16" t="s">
        <v>98</v>
      </c>
      <c r="D173" s="24"/>
      <c r="E173" s="24"/>
      <c r="F173" s="18"/>
      <c r="G173" s="18"/>
      <c r="H173" s="18"/>
      <c r="I173" s="18"/>
      <c r="J173" s="18"/>
      <c r="K173" s="18"/>
      <c r="L173" s="19"/>
      <c r="M173" s="18"/>
      <c r="N173" s="18"/>
      <c r="O173" s="18"/>
      <c r="P173" s="18"/>
      <c r="Q173" s="18"/>
      <c r="R173" s="24"/>
      <c r="S173" s="1"/>
      <c r="T173" s="19"/>
      <c r="U173" s="19"/>
      <c r="V173" s="18"/>
      <c r="W173" s="19"/>
      <c r="X173" s="78"/>
      <c r="Z173" s="138"/>
      <c r="AA173" s="125"/>
      <c r="AB173" s="16" t="s">
        <v>98</v>
      </c>
      <c r="AC173" s="17">
        <v>97800</v>
      </c>
      <c r="AD173" s="24">
        <v>107030</v>
      </c>
      <c r="AE173" s="24">
        <v>77170</v>
      </c>
      <c r="AF173" s="24">
        <v>87600</v>
      </c>
      <c r="AG173" s="24">
        <v>93630</v>
      </c>
      <c r="AH173" s="24">
        <v>83220</v>
      </c>
      <c r="AI173" s="24">
        <v>76180</v>
      </c>
      <c r="AJ173" s="24">
        <v>98500</v>
      </c>
      <c r="AK173" s="24">
        <v>101210</v>
      </c>
      <c r="AL173" s="24">
        <v>121880</v>
      </c>
      <c r="AM173" s="24">
        <v>122780</v>
      </c>
      <c r="AN173" s="24">
        <v>135980</v>
      </c>
      <c r="AO173" s="24">
        <v>167900</v>
      </c>
      <c r="AP173" s="24">
        <v>231370</v>
      </c>
      <c r="AQ173" s="24">
        <v>316950</v>
      </c>
      <c r="AR173" s="19">
        <v>263780</v>
      </c>
      <c r="AS173" s="18">
        <v>261320</v>
      </c>
      <c r="AT173" s="19">
        <v>254560</v>
      </c>
      <c r="AU173" s="18">
        <v>242060</v>
      </c>
      <c r="AV173" s="19">
        <v>187170</v>
      </c>
      <c r="AW173" s="78">
        <v>254150</v>
      </c>
    </row>
    <row r="174" spans="1:49" ht="12">
      <c r="A174" s="138"/>
      <c r="B174" s="125"/>
      <c r="C174" s="26" t="s">
        <v>12</v>
      </c>
      <c r="D174" s="82"/>
      <c r="E174" s="82"/>
      <c r="F174" s="83"/>
      <c r="G174" s="83"/>
      <c r="H174" s="83"/>
      <c r="I174" s="83"/>
      <c r="J174" s="83"/>
      <c r="K174" s="83"/>
      <c r="L174" s="84"/>
      <c r="M174" s="83"/>
      <c r="N174" s="83"/>
      <c r="O174" s="83"/>
      <c r="P174" s="83"/>
      <c r="Q174" s="83"/>
      <c r="R174" s="82">
        <f>SUM(R172:R173)</f>
        <v>0</v>
      </c>
      <c r="S174" s="85">
        <f>SUM(S172:S173)</f>
        <v>0</v>
      </c>
      <c r="T174" s="84"/>
      <c r="U174" s="84"/>
      <c r="V174" s="83"/>
      <c r="W174" s="84"/>
      <c r="X174" s="86"/>
      <c r="Z174" s="138"/>
      <c r="AA174" s="125"/>
      <c r="AB174" s="26" t="s">
        <v>12</v>
      </c>
      <c r="AC174" s="82">
        <f aca="true" t="shared" si="193" ref="AC174:AW174">SUM(AC172:AC173)</f>
        <v>196480</v>
      </c>
      <c r="AD174" s="82">
        <f t="shared" si="193"/>
        <v>214510</v>
      </c>
      <c r="AE174" s="82">
        <f t="shared" si="193"/>
        <v>159820</v>
      </c>
      <c r="AF174" s="82">
        <f t="shared" si="193"/>
        <v>175600</v>
      </c>
      <c r="AG174" s="82">
        <f t="shared" si="193"/>
        <v>187280</v>
      </c>
      <c r="AH174" s="82">
        <f t="shared" si="193"/>
        <v>166260</v>
      </c>
      <c r="AI174" s="82">
        <f t="shared" si="193"/>
        <v>152010</v>
      </c>
      <c r="AJ174" s="82">
        <f t="shared" si="193"/>
        <v>197350</v>
      </c>
      <c r="AK174" s="82">
        <f t="shared" si="193"/>
        <v>201920</v>
      </c>
      <c r="AL174" s="82">
        <f t="shared" si="193"/>
        <v>241940</v>
      </c>
      <c r="AM174" s="82">
        <f t="shared" si="193"/>
        <v>245580</v>
      </c>
      <c r="AN174" s="82">
        <f t="shared" si="193"/>
        <v>271800</v>
      </c>
      <c r="AO174" s="82">
        <f t="shared" si="193"/>
        <v>334570</v>
      </c>
      <c r="AP174" s="82">
        <f t="shared" si="193"/>
        <v>458850</v>
      </c>
      <c r="AQ174" s="82">
        <f t="shared" si="193"/>
        <v>605350</v>
      </c>
      <c r="AR174" s="84">
        <f t="shared" si="193"/>
        <v>522060</v>
      </c>
      <c r="AS174" s="83">
        <f t="shared" si="193"/>
        <v>502290</v>
      </c>
      <c r="AT174" s="84">
        <f t="shared" si="193"/>
        <v>490880</v>
      </c>
      <c r="AU174" s="83">
        <f t="shared" si="193"/>
        <v>476630</v>
      </c>
      <c r="AV174" s="84">
        <f t="shared" si="193"/>
        <v>371960</v>
      </c>
      <c r="AW174" s="86">
        <f t="shared" si="193"/>
        <v>488730</v>
      </c>
    </row>
    <row r="175" spans="1:49" ht="12">
      <c r="A175" s="138"/>
      <c r="B175" s="126" t="s">
        <v>104</v>
      </c>
      <c r="C175" s="16" t="s">
        <v>103</v>
      </c>
      <c r="D175" s="24">
        <v>16567306</v>
      </c>
      <c r="E175" s="24">
        <v>13928819</v>
      </c>
      <c r="F175" s="18">
        <v>13107634</v>
      </c>
      <c r="G175" s="18">
        <v>12923896</v>
      </c>
      <c r="H175" s="18">
        <v>13133460</v>
      </c>
      <c r="I175" s="18">
        <v>14451488</v>
      </c>
      <c r="J175" s="18">
        <v>14186370</v>
      </c>
      <c r="K175" s="18">
        <v>13771764</v>
      </c>
      <c r="L175" s="19">
        <v>13514934</v>
      </c>
      <c r="M175" s="18">
        <v>13397377</v>
      </c>
      <c r="N175" s="18">
        <v>13055443</v>
      </c>
      <c r="O175" s="18">
        <v>12384121</v>
      </c>
      <c r="P175" s="18">
        <v>11660450</v>
      </c>
      <c r="Q175" s="18">
        <v>11879228</v>
      </c>
      <c r="R175" s="24">
        <v>12052599</v>
      </c>
      <c r="S175" s="1">
        <v>12172751</v>
      </c>
      <c r="T175" s="19">
        <v>11453850</v>
      </c>
      <c r="U175" s="19">
        <v>10647696</v>
      </c>
      <c r="V175" s="18">
        <v>7807054</v>
      </c>
      <c r="W175" s="19">
        <v>6537105</v>
      </c>
      <c r="X175" s="78">
        <v>7668926</v>
      </c>
      <c r="Z175" s="138"/>
      <c r="AA175" s="126" t="s">
        <v>104</v>
      </c>
      <c r="AB175" s="16" t="s">
        <v>103</v>
      </c>
      <c r="AC175" s="24">
        <v>1119436</v>
      </c>
      <c r="AD175" s="18">
        <v>1020377</v>
      </c>
      <c r="AE175" s="18">
        <v>1001127</v>
      </c>
      <c r="AF175" s="18">
        <v>1015477</v>
      </c>
      <c r="AG175" s="18">
        <v>1048440</v>
      </c>
      <c r="AH175" s="18">
        <v>1177207</v>
      </c>
      <c r="AI175" s="18">
        <v>1125921</v>
      </c>
      <c r="AJ175" s="18">
        <v>985688</v>
      </c>
      <c r="AK175" s="19">
        <v>830459</v>
      </c>
      <c r="AL175" s="18">
        <v>870266</v>
      </c>
      <c r="AM175" s="18">
        <v>1294180</v>
      </c>
      <c r="AN175" s="18">
        <v>1065296</v>
      </c>
      <c r="AO175" s="18">
        <v>883941</v>
      </c>
      <c r="AP175" s="18">
        <v>809774</v>
      </c>
      <c r="AQ175" s="24">
        <v>848006</v>
      </c>
      <c r="AR175" s="19">
        <v>934382</v>
      </c>
      <c r="AS175" s="18">
        <v>873419</v>
      </c>
      <c r="AT175" s="19">
        <v>774956</v>
      </c>
      <c r="AU175" s="18">
        <v>769663</v>
      </c>
      <c r="AV175" s="19">
        <v>633102</v>
      </c>
      <c r="AW175" s="78">
        <v>880618</v>
      </c>
    </row>
    <row r="176" spans="1:58" s="77" customFormat="1" ht="12">
      <c r="A176" s="138"/>
      <c r="B176" s="125"/>
      <c r="C176" s="75" t="s">
        <v>97</v>
      </c>
      <c r="D176" s="31"/>
      <c r="E176" s="31"/>
      <c r="F176" s="32"/>
      <c r="G176" s="32"/>
      <c r="H176" s="32"/>
      <c r="I176" s="32"/>
      <c r="J176" s="32"/>
      <c r="K176" s="32">
        <v>-267</v>
      </c>
      <c r="L176" s="33"/>
      <c r="M176" s="32">
        <v>-10230</v>
      </c>
      <c r="N176" s="32"/>
      <c r="O176" s="32"/>
      <c r="P176" s="32"/>
      <c r="Q176" s="32"/>
      <c r="R176" s="31"/>
      <c r="S176" s="76"/>
      <c r="T176" s="33"/>
      <c r="U176" s="33"/>
      <c r="V176" s="32"/>
      <c r="W176" s="33"/>
      <c r="X176" s="75"/>
      <c r="Z176" s="138"/>
      <c r="AA176" s="125"/>
      <c r="AB176" s="75" t="s">
        <v>97</v>
      </c>
      <c r="AC176" s="31">
        <v>-56125</v>
      </c>
      <c r="AD176" s="32">
        <v>-59855</v>
      </c>
      <c r="AE176" s="32">
        <v>-67187</v>
      </c>
      <c r="AF176" s="32">
        <v>-55416</v>
      </c>
      <c r="AG176" s="32">
        <v>-65406</v>
      </c>
      <c r="AH176" s="32">
        <v>-84950</v>
      </c>
      <c r="AI176" s="32">
        <v>-32597</v>
      </c>
      <c r="AJ176" s="32"/>
      <c r="AK176" s="33"/>
      <c r="AL176" s="32"/>
      <c r="AM176" s="32"/>
      <c r="AN176" s="32"/>
      <c r="AO176" s="32"/>
      <c r="AP176" s="32"/>
      <c r="AQ176" s="31"/>
      <c r="AR176" s="76"/>
      <c r="AS176" s="32"/>
      <c r="AT176" s="33"/>
      <c r="AU176" s="32"/>
      <c r="AV176" s="33"/>
      <c r="AW176" s="75"/>
      <c r="AY176" s="49"/>
      <c r="AZ176" s="6"/>
      <c r="BA176" s="6"/>
      <c r="BB176" s="6"/>
      <c r="BC176" s="6"/>
      <c r="BD176" s="6"/>
      <c r="BE176" s="6"/>
      <c r="BF176" s="6"/>
    </row>
    <row r="177" spans="1:49" ht="12">
      <c r="A177" s="138"/>
      <c r="B177" s="125"/>
      <c r="C177" s="16" t="s">
        <v>105</v>
      </c>
      <c r="D177" s="24">
        <v>8119417</v>
      </c>
      <c r="E177" s="24">
        <v>7190836</v>
      </c>
      <c r="F177" s="18">
        <v>6600254</v>
      </c>
      <c r="G177" s="18">
        <v>6721151</v>
      </c>
      <c r="H177" s="18">
        <v>7584576</v>
      </c>
      <c r="I177" s="18">
        <v>8152671</v>
      </c>
      <c r="J177" s="18">
        <v>8288956</v>
      </c>
      <c r="K177" s="18">
        <v>7676262</v>
      </c>
      <c r="L177" s="19">
        <v>6969406</v>
      </c>
      <c r="M177" s="18">
        <v>6686786</v>
      </c>
      <c r="N177" s="18">
        <v>6810043</v>
      </c>
      <c r="O177" s="18">
        <v>5262551</v>
      </c>
      <c r="P177" s="18">
        <v>4928868</v>
      </c>
      <c r="Q177" s="18">
        <v>3969477</v>
      </c>
      <c r="R177" s="24">
        <v>4635960</v>
      </c>
      <c r="S177" s="1">
        <v>5860251</v>
      </c>
      <c r="T177" s="19">
        <v>6436311</v>
      </c>
      <c r="U177" s="19">
        <v>6573506</v>
      </c>
      <c r="V177" s="18">
        <v>5789283</v>
      </c>
      <c r="W177" s="19">
        <v>4665274</v>
      </c>
      <c r="X177" s="78">
        <v>5640360</v>
      </c>
      <c r="Z177" s="138"/>
      <c r="AA177" s="125"/>
      <c r="AB177" s="16" t="s">
        <v>105</v>
      </c>
      <c r="AC177" s="24">
        <v>2002460</v>
      </c>
      <c r="AD177" s="18">
        <v>2169951</v>
      </c>
      <c r="AE177" s="18">
        <v>2189284</v>
      </c>
      <c r="AF177" s="18">
        <v>1985544</v>
      </c>
      <c r="AG177" s="18">
        <v>2183614</v>
      </c>
      <c r="AH177" s="18">
        <v>2176220</v>
      </c>
      <c r="AI177" s="18">
        <v>2068646</v>
      </c>
      <c r="AJ177" s="18">
        <v>1722055</v>
      </c>
      <c r="AK177" s="19">
        <v>1919743</v>
      </c>
      <c r="AL177" s="18">
        <v>1869806</v>
      </c>
      <c r="AM177" s="18">
        <v>1910642</v>
      </c>
      <c r="AN177" s="18">
        <v>1437700</v>
      </c>
      <c r="AO177" s="18">
        <v>1439539</v>
      </c>
      <c r="AP177" s="18">
        <v>1357609</v>
      </c>
      <c r="AQ177" s="24">
        <v>1668929</v>
      </c>
      <c r="AR177" s="1">
        <v>1799971</v>
      </c>
      <c r="AS177" s="18">
        <v>1682885</v>
      </c>
      <c r="AT177" s="19">
        <v>1332101</v>
      </c>
      <c r="AU177" s="18">
        <v>1560927</v>
      </c>
      <c r="AV177" s="19">
        <v>1093765</v>
      </c>
      <c r="AW177" s="78">
        <v>1181400</v>
      </c>
    </row>
    <row r="178" spans="1:58" s="77" customFormat="1" ht="12">
      <c r="A178" s="138"/>
      <c r="B178" s="125"/>
      <c r="C178" s="75" t="s">
        <v>97</v>
      </c>
      <c r="D178" s="31">
        <v>-114906</v>
      </c>
      <c r="E178" s="31">
        <v>-84778</v>
      </c>
      <c r="F178" s="32">
        <v>-14622</v>
      </c>
      <c r="G178" s="32">
        <v>-22279</v>
      </c>
      <c r="H178" s="32">
        <v>-13294</v>
      </c>
      <c r="I178" s="32">
        <v>-45193</v>
      </c>
      <c r="J178" s="32">
        <v>-22581</v>
      </c>
      <c r="K178" s="32">
        <v>-22817</v>
      </c>
      <c r="L178" s="33">
        <v>-35270</v>
      </c>
      <c r="M178" s="32">
        <v>-59062</v>
      </c>
      <c r="N178" s="32"/>
      <c r="O178" s="32"/>
      <c r="P178" s="32"/>
      <c r="Q178" s="32"/>
      <c r="R178" s="31"/>
      <c r="S178" s="76"/>
      <c r="T178" s="33"/>
      <c r="U178" s="33"/>
      <c r="V178" s="32"/>
      <c r="W178" s="33"/>
      <c r="X178" s="75"/>
      <c r="Z178" s="138"/>
      <c r="AA178" s="125"/>
      <c r="AB178" s="75" t="s">
        <v>97</v>
      </c>
      <c r="AC178" s="31"/>
      <c r="AD178" s="32">
        <v>-345</v>
      </c>
      <c r="AE178" s="32"/>
      <c r="AF178" s="32"/>
      <c r="AG178" s="32"/>
      <c r="AH178" s="32"/>
      <c r="AI178" s="32"/>
      <c r="AJ178" s="32"/>
      <c r="AK178" s="33"/>
      <c r="AL178" s="32"/>
      <c r="AM178" s="32"/>
      <c r="AN178" s="32"/>
      <c r="AO178" s="32"/>
      <c r="AP178" s="32"/>
      <c r="AQ178" s="31"/>
      <c r="AR178" s="76"/>
      <c r="AS178" s="32"/>
      <c r="AT178" s="33"/>
      <c r="AU178" s="32"/>
      <c r="AV178" s="33"/>
      <c r="AW178" s="75"/>
      <c r="AY178" s="49"/>
      <c r="AZ178" s="6"/>
      <c r="BA178" s="6"/>
      <c r="BB178" s="6"/>
      <c r="BC178" s="6"/>
      <c r="BD178" s="6"/>
      <c r="BE178" s="6"/>
      <c r="BF178" s="6"/>
    </row>
    <row r="179" spans="1:49" ht="12">
      <c r="A179" s="138"/>
      <c r="B179" s="125"/>
      <c r="C179" s="20" t="s">
        <v>12</v>
      </c>
      <c r="D179" s="25">
        <v>24686723</v>
      </c>
      <c r="E179" s="25">
        <v>21119655</v>
      </c>
      <c r="F179" s="22">
        <v>19707888</v>
      </c>
      <c r="G179" s="22">
        <v>19645047</v>
      </c>
      <c r="H179" s="22">
        <v>20718036</v>
      </c>
      <c r="I179" s="22">
        <v>22604159</v>
      </c>
      <c r="J179" s="22">
        <v>22475326</v>
      </c>
      <c r="K179" s="22">
        <v>21448026</v>
      </c>
      <c r="L179" s="23">
        <v>20484340</v>
      </c>
      <c r="M179" s="22">
        <v>20084163</v>
      </c>
      <c r="N179" s="22">
        <v>19865486</v>
      </c>
      <c r="O179" s="22">
        <v>17646672</v>
      </c>
      <c r="P179" s="22">
        <v>16589318</v>
      </c>
      <c r="Q179" s="22">
        <v>15848705</v>
      </c>
      <c r="R179" s="25">
        <f aca="true" t="shared" si="194" ref="R179:X180">SUM(R175,R177)</f>
        <v>16688559</v>
      </c>
      <c r="S179" s="52">
        <f t="shared" si="194"/>
        <v>18033002</v>
      </c>
      <c r="T179" s="23">
        <f t="shared" si="194"/>
        <v>17890161</v>
      </c>
      <c r="U179" s="23">
        <f t="shared" si="194"/>
        <v>17221202</v>
      </c>
      <c r="V179" s="22">
        <f t="shared" si="194"/>
        <v>13596337</v>
      </c>
      <c r="W179" s="23">
        <f t="shared" si="194"/>
        <v>11202379</v>
      </c>
      <c r="X179" s="79">
        <f t="shared" si="194"/>
        <v>13309286</v>
      </c>
      <c r="Z179" s="138"/>
      <c r="AA179" s="125"/>
      <c r="AB179" s="20" t="s">
        <v>12</v>
      </c>
      <c r="AC179" s="21">
        <f aca="true" t="shared" si="195" ref="AC179:AW180">SUM(AC175,AC177)</f>
        <v>3121896</v>
      </c>
      <c r="AD179" s="22">
        <f t="shared" si="195"/>
        <v>3190328</v>
      </c>
      <c r="AE179" s="22">
        <f t="shared" si="195"/>
        <v>3190411</v>
      </c>
      <c r="AF179" s="22">
        <f t="shared" si="195"/>
        <v>3001021</v>
      </c>
      <c r="AG179" s="22">
        <f t="shared" si="195"/>
        <v>3232054</v>
      </c>
      <c r="AH179" s="22">
        <f t="shared" si="195"/>
        <v>3353427</v>
      </c>
      <c r="AI179" s="22">
        <f t="shared" si="195"/>
        <v>3194567</v>
      </c>
      <c r="AJ179" s="22">
        <f t="shared" si="195"/>
        <v>2707743</v>
      </c>
      <c r="AK179" s="23">
        <f t="shared" si="195"/>
        <v>2750202</v>
      </c>
      <c r="AL179" s="22">
        <f t="shared" si="195"/>
        <v>2740072</v>
      </c>
      <c r="AM179" s="22">
        <f t="shared" si="195"/>
        <v>3204822</v>
      </c>
      <c r="AN179" s="22">
        <f t="shared" si="195"/>
        <v>2502996</v>
      </c>
      <c r="AO179" s="22">
        <f t="shared" si="195"/>
        <v>2323480</v>
      </c>
      <c r="AP179" s="22">
        <f t="shared" si="195"/>
        <v>2167383</v>
      </c>
      <c r="AQ179" s="25">
        <f t="shared" si="195"/>
        <v>2516935</v>
      </c>
      <c r="AR179" s="52">
        <f t="shared" si="195"/>
        <v>2734353</v>
      </c>
      <c r="AS179" s="22">
        <f t="shared" si="195"/>
        <v>2556304</v>
      </c>
      <c r="AT179" s="23">
        <f t="shared" si="195"/>
        <v>2107057</v>
      </c>
      <c r="AU179" s="22">
        <f t="shared" si="195"/>
        <v>2330590</v>
      </c>
      <c r="AV179" s="23">
        <f t="shared" si="195"/>
        <v>1726867</v>
      </c>
      <c r="AW179" s="79">
        <f t="shared" si="195"/>
        <v>2062018</v>
      </c>
    </row>
    <row r="180" spans="1:58" s="77" customFormat="1" ht="12">
      <c r="A180" s="138"/>
      <c r="B180" s="125"/>
      <c r="C180" s="75" t="s">
        <v>97</v>
      </c>
      <c r="D180" s="31">
        <v>-114906</v>
      </c>
      <c r="E180" s="31">
        <v>-84778</v>
      </c>
      <c r="F180" s="32">
        <v>-14622</v>
      </c>
      <c r="G180" s="32">
        <v>-22279</v>
      </c>
      <c r="H180" s="32">
        <v>-13294</v>
      </c>
      <c r="I180" s="32">
        <v>-45193</v>
      </c>
      <c r="J180" s="32">
        <v>-22581</v>
      </c>
      <c r="K180" s="32">
        <v>-23084</v>
      </c>
      <c r="L180" s="33">
        <v>-35270</v>
      </c>
      <c r="M180" s="32">
        <v>-69292</v>
      </c>
      <c r="N180" s="32">
        <v>0</v>
      </c>
      <c r="O180" s="32">
        <v>0</v>
      </c>
      <c r="P180" s="32">
        <v>0</v>
      </c>
      <c r="Q180" s="32">
        <v>0</v>
      </c>
      <c r="R180" s="31">
        <f t="shared" si="194"/>
        <v>0</v>
      </c>
      <c r="S180" s="76">
        <f t="shared" si="194"/>
        <v>0</v>
      </c>
      <c r="T180" s="33">
        <f t="shared" si="194"/>
        <v>0</v>
      </c>
      <c r="U180" s="33">
        <f t="shared" si="194"/>
        <v>0</v>
      </c>
      <c r="V180" s="32">
        <f t="shared" si="194"/>
        <v>0</v>
      </c>
      <c r="W180" s="33">
        <f t="shared" si="194"/>
        <v>0</v>
      </c>
      <c r="X180" s="75">
        <f t="shared" si="194"/>
        <v>0</v>
      </c>
      <c r="Z180" s="138"/>
      <c r="AA180" s="125"/>
      <c r="AB180" s="75" t="s">
        <v>97</v>
      </c>
      <c r="AC180" s="94">
        <f t="shared" si="195"/>
        <v>-56125</v>
      </c>
      <c r="AD180" s="32">
        <f t="shared" si="195"/>
        <v>-60200</v>
      </c>
      <c r="AE180" s="32">
        <f t="shared" si="195"/>
        <v>-67187</v>
      </c>
      <c r="AF180" s="32">
        <f t="shared" si="195"/>
        <v>-55416</v>
      </c>
      <c r="AG180" s="32">
        <f t="shared" si="195"/>
        <v>-65406</v>
      </c>
      <c r="AH180" s="32">
        <f t="shared" si="195"/>
        <v>-84950</v>
      </c>
      <c r="AI180" s="32">
        <f t="shared" si="195"/>
        <v>-32597</v>
      </c>
      <c r="AJ180" s="18">
        <f t="shared" si="195"/>
        <v>0</v>
      </c>
      <c r="AK180" s="18">
        <f t="shared" si="195"/>
        <v>0</v>
      </c>
      <c r="AL180" s="18">
        <f t="shared" si="195"/>
        <v>0</v>
      </c>
      <c r="AM180" s="18">
        <f t="shared" si="195"/>
        <v>0</v>
      </c>
      <c r="AN180" s="18">
        <f t="shared" si="195"/>
        <v>0</v>
      </c>
      <c r="AO180" s="18">
        <f t="shared" si="195"/>
        <v>0</v>
      </c>
      <c r="AP180" s="18">
        <f t="shared" si="195"/>
        <v>0</v>
      </c>
      <c r="AQ180" s="18">
        <f t="shared" si="195"/>
        <v>0</v>
      </c>
      <c r="AR180" s="1">
        <f t="shared" si="195"/>
        <v>0</v>
      </c>
      <c r="AS180" s="32">
        <f t="shared" si="195"/>
        <v>0</v>
      </c>
      <c r="AT180" s="33">
        <f t="shared" si="195"/>
        <v>0</v>
      </c>
      <c r="AU180" s="32">
        <f t="shared" si="195"/>
        <v>0</v>
      </c>
      <c r="AV180" s="33">
        <f t="shared" si="195"/>
        <v>0</v>
      </c>
      <c r="AW180" s="75">
        <f t="shared" si="195"/>
        <v>0</v>
      </c>
      <c r="AY180" s="49"/>
      <c r="AZ180" s="6"/>
      <c r="BA180" s="6"/>
      <c r="BB180" s="6"/>
      <c r="BC180" s="6"/>
      <c r="BD180" s="6"/>
      <c r="BE180" s="6"/>
      <c r="BF180" s="6"/>
    </row>
    <row r="181" spans="1:49" ht="12">
      <c r="A181" s="138"/>
      <c r="B181" s="136"/>
      <c r="C181" s="16"/>
      <c r="D181" s="30">
        <f aca="true" t="shared" si="196" ref="D181:X181">D179/$D179*100</f>
        <v>100</v>
      </c>
      <c r="E181" s="30">
        <f t="shared" si="196"/>
        <v>85.55066219198069</v>
      </c>
      <c r="F181" s="30">
        <f t="shared" si="196"/>
        <v>79.8319323305892</v>
      </c>
      <c r="G181" s="30">
        <f t="shared" si="196"/>
        <v>79.57737849612523</v>
      </c>
      <c r="H181" s="30">
        <f t="shared" si="196"/>
        <v>83.92379984982212</v>
      </c>
      <c r="I181" s="30">
        <f t="shared" si="196"/>
        <v>91.56403221278093</v>
      </c>
      <c r="J181" s="30">
        <f t="shared" si="196"/>
        <v>91.04216059782418</v>
      </c>
      <c r="K181" s="30">
        <f t="shared" si="196"/>
        <v>86.88081443616473</v>
      </c>
      <c r="L181" s="30">
        <f t="shared" si="196"/>
        <v>82.97715334676053</v>
      </c>
      <c r="M181" s="30">
        <f t="shared" si="196"/>
        <v>81.3561322011026</v>
      </c>
      <c r="N181" s="30">
        <f t="shared" si="196"/>
        <v>80.47032406852865</v>
      </c>
      <c r="O181" s="30">
        <f t="shared" si="196"/>
        <v>71.48244017644626</v>
      </c>
      <c r="P181" s="30">
        <f t="shared" si="196"/>
        <v>67.19935246164506</v>
      </c>
      <c r="Q181" s="30">
        <f t="shared" si="196"/>
        <v>64.19930664754492</v>
      </c>
      <c r="R181" s="80">
        <f t="shared" si="196"/>
        <v>67.60135397476611</v>
      </c>
      <c r="S181" s="53">
        <f t="shared" si="196"/>
        <v>73.04737044280847</v>
      </c>
      <c r="T181" s="59">
        <f t="shared" si="196"/>
        <v>72.46875577613116</v>
      </c>
      <c r="U181" s="59">
        <f t="shared" si="196"/>
        <v>69.75896314792368</v>
      </c>
      <c r="V181" s="30">
        <f t="shared" si="196"/>
        <v>55.07550354091144</v>
      </c>
      <c r="W181" s="59">
        <f t="shared" si="196"/>
        <v>45.3781532688644</v>
      </c>
      <c r="X181" s="81">
        <f t="shared" si="196"/>
        <v>53.91272871656558</v>
      </c>
      <c r="Z181" s="138"/>
      <c r="AA181" s="125"/>
      <c r="AB181" s="16"/>
      <c r="AC181" s="30">
        <f aca="true" t="shared" si="197" ref="AC181:AW181">AC179/$AC179*100</f>
        <v>100</v>
      </c>
      <c r="AD181" s="30">
        <f t="shared" si="197"/>
        <v>102.19200127102248</v>
      </c>
      <c r="AE181" s="30">
        <f t="shared" si="197"/>
        <v>102.19465991179719</v>
      </c>
      <c r="AF181" s="30">
        <f t="shared" si="197"/>
        <v>96.12815417297693</v>
      </c>
      <c r="AG181" s="30">
        <f t="shared" si="197"/>
        <v>103.52856084892001</v>
      </c>
      <c r="AH181" s="30">
        <f t="shared" si="197"/>
        <v>107.41635852059133</v>
      </c>
      <c r="AI181" s="30">
        <f t="shared" si="197"/>
        <v>102.327784141432</v>
      </c>
      <c r="AJ181" s="30">
        <f t="shared" si="197"/>
        <v>86.73392707508513</v>
      </c>
      <c r="AK181" s="30">
        <f t="shared" si="197"/>
        <v>88.09396597452317</v>
      </c>
      <c r="AL181" s="30">
        <f t="shared" si="197"/>
        <v>87.76948367274247</v>
      </c>
      <c r="AM181" s="30">
        <f t="shared" si="197"/>
        <v>102.65627042028306</v>
      </c>
      <c r="AN181" s="30">
        <f t="shared" si="197"/>
        <v>80.17550872931065</v>
      </c>
      <c r="AO181" s="30">
        <f t="shared" si="197"/>
        <v>74.42528514723105</v>
      </c>
      <c r="AP181" s="30">
        <f t="shared" si="197"/>
        <v>69.4252146772346</v>
      </c>
      <c r="AQ181" s="80">
        <f t="shared" si="197"/>
        <v>80.6220002203789</v>
      </c>
      <c r="AR181" s="53">
        <f t="shared" si="197"/>
        <v>87.58629371382007</v>
      </c>
      <c r="AS181" s="30">
        <f t="shared" si="197"/>
        <v>81.88306080663801</v>
      </c>
      <c r="AT181" s="59">
        <f t="shared" si="197"/>
        <v>67.49286331126982</v>
      </c>
      <c r="AU181" s="30">
        <f t="shared" si="197"/>
        <v>74.65303136299222</v>
      </c>
      <c r="AV181" s="59">
        <f t="shared" si="197"/>
        <v>55.314686972275815</v>
      </c>
      <c r="AW181" s="81">
        <f t="shared" si="197"/>
        <v>66.05018232509987</v>
      </c>
    </row>
    <row r="182" spans="1:49" ht="12">
      <c r="A182" s="138"/>
      <c r="B182" s="126" t="s">
        <v>99</v>
      </c>
      <c r="C182" s="20" t="s">
        <v>103</v>
      </c>
      <c r="D182" s="25">
        <v>2412825</v>
      </c>
      <c r="E182" s="25">
        <v>2476915</v>
      </c>
      <c r="F182" s="22">
        <v>2464250</v>
      </c>
      <c r="G182" s="22">
        <v>2574895</v>
      </c>
      <c r="H182" s="22">
        <v>2963180</v>
      </c>
      <c r="I182" s="22">
        <v>4022595</v>
      </c>
      <c r="J182" s="22">
        <v>3614145</v>
      </c>
      <c r="K182" s="22">
        <v>3232210</v>
      </c>
      <c r="L182" s="23">
        <v>2743345</v>
      </c>
      <c r="M182" s="22">
        <v>1952735</v>
      </c>
      <c r="N182" s="22">
        <v>2228005</v>
      </c>
      <c r="O182" s="22">
        <v>2257500</v>
      </c>
      <c r="P182" s="22">
        <v>2203640</v>
      </c>
      <c r="Q182" s="22">
        <v>2210095</v>
      </c>
      <c r="R182" s="25">
        <v>2175205</v>
      </c>
      <c r="S182" s="52">
        <v>2731100</v>
      </c>
      <c r="T182" s="19">
        <v>2142835</v>
      </c>
      <c r="U182" s="19">
        <v>2240680</v>
      </c>
      <c r="V182" s="18">
        <v>2208330</v>
      </c>
      <c r="W182" s="19">
        <v>1897650</v>
      </c>
      <c r="X182" s="78">
        <v>1782570</v>
      </c>
      <c r="Z182" s="138"/>
      <c r="AA182" s="126" t="s">
        <v>99</v>
      </c>
      <c r="AB182" s="20" t="s">
        <v>103</v>
      </c>
      <c r="AC182" s="21">
        <v>4255460</v>
      </c>
      <c r="AD182" s="25">
        <v>3785020</v>
      </c>
      <c r="AE182" s="25">
        <v>3573925</v>
      </c>
      <c r="AF182" s="25">
        <v>3401215</v>
      </c>
      <c r="AG182" s="25">
        <v>3204395</v>
      </c>
      <c r="AH182" s="25">
        <v>3096235</v>
      </c>
      <c r="AI182" s="25">
        <v>3009455</v>
      </c>
      <c r="AJ182" s="25">
        <v>4536445</v>
      </c>
      <c r="AK182" s="25">
        <v>2650330</v>
      </c>
      <c r="AL182" s="25">
        <v>2347525</v>
      </c>
      <c r="AM182" s="25">
        <v>2666795</v>
      </c>
      <c r="AN182" s="25">
        <v>2319540</v>
      </c>
      <c r="AO182" s="25">
        <v>2353520</v>
      </c>
      <c r="AP182" s="25">
        <v>2177815</v>
      </c>
      <c r="AQ182" s="25">
        <v>2182340</v>
      </c>
      <c r="AR182" s="23">
        <v>2197285</v>
      </c>
      <c r="AS182" s="22">
        <v>2009510</v>
      </c>
      <c r="AT182" s="23">
        <v>1700530</v>
      </c>
      <c r="AU182" s="22">
        <v>1399435</v>
      </c>
      <c r="AV182" s="23">
        <v>1121600</v>
      </c>
      <c r="AW182" s="79">
        <v>1041440</v>
      </c>
    </row>
    <row r="183" spans="1:49" ht="12">
      <c r="A183" s="138"/>
      <c r="B183" s="125"/>
      <c r="C183" s="16" t="s">
        <v>105</v>
      </c>
      <c r="D183" s="24">
        <v>2839570</v>
      </c>
      <c r="E183" s="24">
        <v>2889155</v>
      </c>
      <c r="F183" s="18">
        <v>2850080</v>
      </c>
      <c r="G183" s="18">
        <v>2917865</v>
      </c>
      <c r="H183" s="18">
        <v>3443190</v>
      </c>
      <c r="I183" s="18">
        <v>4397955</v>
      </c>
      <c r="J183" s="18">
        <v>4149855</v>
      </c>
      <c r="K183" s="18">
        <v>3835515</v>
      </c>
      <c r="L183" s="19">
        <v>3334560</v>
      </c>
      <c r="M183" s="18">
        <v>2274695</v>
      </c>
      <c r="N183" s="18">
        <v>2608600</v>
      </c>
      <c r="O183" s="18">
        <v>2503035</v>
      </c>
      <c r="P183" s="18">
        <v>289050</v>
      </c>
      <c r="Q183" s="18">
        <v>2461660</v>
      </c>
      <c r="R183" s="24">
        <v>2392365</v>
      </c>
      <c r="S183" s="1">
        <v>2331295</v>
      </c>
      <c r="T183" s="19">
        <v>2354590</v>
      </c>
      <c r="U183" s="19">
        <v>2349230</v>
      </c>
      <c r="V183" s="18">
        <v>2246535</v>
      </c>
      <c r="W183" s="19">
        <v>2001990</v>
      </c>
      <c r="X183" s="78">
        <v>1839480</v>
      </c>
      <c r="Z183" s="138"/>
      <c r="AA183" s="125"/>
      <c r="AB183" s="16" t="s">
        <v>105</v>
      </c>
      <c r="AC183" s="17">
        <v>3567400</v>
      </c>
      <c r="AD183" s="24">
        <v>3326700</v>
      </c>
      <c r="AE183" s="24">
        <v>3222190</v>
      </c>
      <c r="AF183" s="24">
        <v>2952460</v>
      </c>
      <c r="AG183" s="24">
        <v>2816540</v>
      </c>
      <c r="AH183" s="24">
        <v>2669965</v>
      </c>
      <c r="AI183" s="24">
        <v>2605900</v>
      </c>
      <c r="AJ183" s="24">
        <v>5670867</v>
      </c>
      <c r="AK183" s="24">
        <v>2068610</v>
      </c>
      <c r="AL183" s="24">
        <v>1980020</v>
      </c>
      <c r="AM183" s="24">
        <v>2218280</v>
      </c>
      <c r="AN183" s="24">
        <v>2032620</v>
      </c>
      <c r="AO183" s="24">
        <v>2074750</v>
      </c>
      <c r="AP183" s="24">
        <v>1950755</v>
      </c>
      <c r="AQ183" s="24">
        <v>2041415</v>
      </c>
      <c r="AR183" s="19">
        <v>2048580</v>
      </c>
      <c r="AS183" s="18">
        <v>1929935</v>
      </c>
      <c r="AT183" s="19">
        <v>1527495</v>
      </c>
      <c r="AU183" s="18">
        <v>1260595</v>
      </c>
      <c r="AV183" s="19">
        <v>966370</v>
      </c>
      <c r="AW183" s="78">
        <v>941080</v>
      </c>
    </row>
    <row r="184" spans="1:49" ht="12">
      <c r="A184" s="138"/>
      <c r="B184" s="125"/>
      <c r="C184" s="26" t="s">
        <v>12</v>
      </c>
      <c r="D184" s="82">
        <v>5252395</v>
      </c>
      <c r="E184" s="82">
        <v>5366070</v>
      </c>
      <c r="F184" s="83">
        <v>5314330</v>
      </c>
      <c r="G184" s="83">
        <v>5492760</v>
      </c>
      <c r="H184" s="83">
        <v>6406370</v>
      </c>
      <c r="I184" s="83">
        <v>8420550</v>
      </c>
      <c r="J184" s="83">
        <v>7764000</v>
      </c>
      <c r="K184" s="83">
        <v>7067725</v>
      </c>
      <c r="L184" s="84">
        <v>6077905</v>
      </c>
      <c r="M184" s="83">
        <v>4227430</v>
      </c>
      <c r="N184" s="83">
        <v>4836605</v>
      </c>
      <c r="O184" s="83">
        <v>4760535</v>
      </c>
      <c r="P184" s="83">
        <v>4692690</v>
      </c>
      <c r="Q184" s="83">
        <v>4671755</v>
      </c>
      <c r="R184" s="82">
        <f aca="true" t="shared" si="198" ref="R184:X184">SUM(R182:R183)</f>
        <v>4567570</v>
      </c>
      <c r="S184" s="85">
        <f t="shared" si="198"/>
        <v>5062395</v>
      </c>
      <c r="T184" s="84">
        <f t="shared" si="198"/>
        <v>4497425</v>
      </c>
      <c r="U184" s="84">
        <f t="shared" si="198"/>
        <v>4589910</v>
      </c>
      <c r="V184" s="83">
        <f t="shared" si="198"/>
        <v>4454865</v>
      </c>
      <c r="W184" s="84">
        <f t="shared" si="198"/>
        <v>3899640</v>
      </c>
      <c r="X184" s="86">
        <f t="shared" si="198"/>
        <v>3622050</v>
      </c>
      <c r="Z184" s="138"/>
      <c r="AA184" s="125"/>
      <c r="AB184" s="26" t="s">
        <v>12</v>
      </c>
      <c r="AC184" s="82">
        <f aca="true" t="shared" si="199" ref="AC184:AW184">SUM(AC182:AC183)</f>
        <v>7822860</v>
      </c>
      <c r="AD184" s="83">
        <f t="shared" si="199"/>
        <v>7111720</v>
      </c>
      <c r="AE184" s="83">
        <f t="shared" si="199"/>
        <v>6796115</v>
      </c>
      <c r="AF184" s="83">
        <f t="shared" si="199"/>
        <v>6353675</v>
      </c>
      <c r="AG184" s="83">
        <f t="shared" si="199"/>
        <v>6020935</v>
      </c>
      <c r="AH184" s="83">
        <f t="shared" si="199"/>
        <v>5766200</v>
      </c>
      <c r="AI184" s="83">
        <f t="shared" si="199"/>
        <v>5615355</v>
      </c>
      <c r="AJ184" s="83">
        <f t="shared" si="199"/>
        <v>10207312</v>
      </c>
      <c r="AK184" s="84">
        <f t="shared" si="199"/>
        <v>4718940</v>
      </c>
      <c r="AL184" s="83">
        <f t="shared" si="199"/>
        <v>4327545</v>
      </c>
      <c r="AM184" s="83">
        <f t="shared" si="199"/>
        <v>4885075</v>
      </c>
      <c r="AN184" s="83">
        <f t="shared" si="199"/>
        <v>4352160</v>
      </c>
      <c r="AO184" s="83">
        <f t="shared" si="199"/>
        <v>4428270</v>
      </c>
      <c r="AP184" s="83">
        <f t="shared" si="199"/>
        <v>4128570</v>
      </c>
      <c r="AQ184" s="82">
        <f t="shared" si="199"/>
        <v>4223755</v>
      </c>
      <c r="AR184" s="84">
        <f t="shared" si="199"/>
        <v>4245865</v>
      </c>
      <c r="AS184" s="83">
        <f t="shared" si="199"/>
        <v>3939445</v>
      </c>
      <c r="AT184" s="84">
        <f t="shared" si="199"/>
        <v>3228025</v>
      </c>
      <c r="AU184" s="83">
        <f t="shared" si="199"/>
        <v>2660030</v>
      </c>
      <c r="AV184" s="84">
        <f t="shared" si="199"/>
        <v>2087970</v>
      </c>
      <c r="AW184" s="86">
        <f t="shared" si="199"/>
        <v>1982520</v>
      </c>
    </row>
    <row r="185" spans="1:49" ht="12">
      <c r="A185" s="138"/>
      <c r="B185" s="126" t="s">
        <v>12</v>
      </c>
      <c r="C185" s="16" t="s">
        <v>106</v>
      </c>
      <c r="D185" s="24">
        <v>20253615</v>
      </c>
      <c r="E185" s="24">
        <v>17778286</v>
      </c>
      <c r="F185" s="18">
        <v>16988796</v>
      </c>
      <c r="G185" s="18">
        <v>17205009</v>
      </c>
      <c r="H185" s="18">
        <v>17646674</v>
      </c>
      <c r="I185" s="18">
        <v>20154955</v>
      </c>
      <c r="J185" s="18">
        <v>19324324</v>
      </c>
      <c r="K185" s="18">
        <v>18813576</v>
      </c>
      <c r="L185" s="19">
        <v>18013832</v>
      </c>
      <c r="M185" s="18">
        <v>16772966</v>
      </c>
      <c r="N185" s="18">
        <v>16726859</v>
      </c>
      <c r="O185" s="18">
        <v>16251676</v>
      </c>
      <c r="P185" s="18">
        <v>15708722</v>
      </c>
      <c r="Q185" s="18">
        <v>16065367</v>
      </c>
      <c r="R185" s="24">
        <f aca="true" t="shared" si="200" ref="R185:X185">SUM(R165,R172,R175,R182)</f>
        <v>16524154</v>
      </c>
      <c r="S185" s="1">
        <f t="shared" si="200"/>
        <v>18486512</v>
      </c>
      <c r="T185" s="19">
        <f t="shared" si="200"/>
        <v>17587390</v>
      </c>
      <c r="U185" s="19">
        <f t="shared" si="200"/>
        <v>17232637</v>
      </c>
      <c r="V185" s="18">
        <f t="shared" si="200"/>
        <v>15046289</v>
      </c>
      <c r="W185" s="19">
        <f t="shared" si="200"/>
        <v>13560692</v>
      </c>
      <c r="X185" s="78">
        <f t="shared" si="200"/>
        <v>14371986</v>
      </c>
      <c r="Z185" s="138"/>
      <c r="AA185" s="126" t="s">
        <v>12</v>
      </c>
      <c r="AB185" s="16" t="s">
        <v>106</v>
      </c>
      <c r="AC185" s="24">
        <f>SUM(AC165,AC172,AC175,AC182)</f>
        <v>6043845</v>
      </c>
      <c r="AD185" s="24">
        <f>SUM(AD165,AD172,AD175,AD182)</f>
        <v>5523133</v>
      </c>
      <c r="AE185" s="24">
        <f aca="true" t="shared" si="201" ref="AE185:AW185">SUM(AE165,AE172,AE175,AE182)</f>
        <v>5271764</v>
      </c>
      <c r="AF185" s="24">
        <f t="shared" si="201"/>
        <v>4736024</v>
      </c>
      <c r="AG185" s="24">
        <f>SUM(AG165,AG172,AG175,AG182)</f>
        <v>4617304</v>
      </c>
      <c r="AH185" s="24">
        <f t="shared" si="201"/>
        <v>4686882</v>
      </c>
      <c r="AI185" s="24">
        <f>SUM(AI165,AI172,AI175,AI182)</f>
        <v>4580070</v>
      </c>
      <c r="AJ185" s="24">
        <f t="shared" si="201"/>
        <v>6151475</v>
      </c>
      <c r="AK185" s="24">
        <f t="shared" si="201"/>
        <v>3950788</v>
      </c>
      <c r="AL185" s="24">
        <f t="shared" si="201"/>
        <v>3777750</v>
      </c>
      <c r="AM185" s="24">
        <f t="shared" si="201"/>
        <v>4677166</v>
      </c>
      <c r="AN185" s="24">
        <f t="shared" si="201"/>
        <v>4044629</v>
      </c>
      <c r="AO185" s="24">
        <f t="shared" si="201"/>
        <v>3998863</v>
      </c>
      <c r="AP185" s="24">
        <f t="shared" si="201"/>
        <v>3783092</v>
      </c>
      <c r="AQ185" s="24">
        <f t="shared" si="201"/>
        <v>3948701</v>
      </c>
      <c r="AR185" s="23">
        <f t="shared" si="201"/>
        <v>4060013</v>
      </c>
      <c r="AS185" s="18">
        <f t="shared" si="201"/>
        <v>3840966</v>
      </c>
      <c r="AT185" s="19">
        <f t="shared" si="201"/>
        <v>3729192</v>
      </c>
      <c r="AU185" s="18">
        <f t="shared" si="201"/>
        <v>3413837</v>
      </c>
      <c r="AV185" s="19">
        <f t="shared" si="201"/>
        <v>2607733</v>
      </c>
      <c r="AW185" s="78">
        <f t="shared" si="201"/>
        <v>2965852</v>
      </c>
    </row>
    <row r="186" spans="1:58" s="77" customFormat="1" ht="12">
      <c r="A186" s="138"/>
      <c r="B186" s="125"/>
      <c r="C186" s="75" t="s">
        <v>97</v>
      </c>
      <c r="D186" s="31">
        <v>-113770</v>
      </c>
      <c r="E186" s="31">
        <v>-84778</v>
      </c>
      <c r="F186" s="32">
        <v>-12705</v>
      </c>
      <c r="G186" s="32">
        <v>-22322</v>
      </c>
      <c r="H186" s="32">
        <v>-13966</v>
      </c>
      <c r="I186" s="32">
        <v>-45516</v>
      </c>
      <c r="J186" s="32">
        <v>-15709</v>
      </c>
      <c r="K186" s="32">
        <v>-23572</v>
      </c>
      <c r="L186" s="33">
        <v>-44528</v>
      </c>
      <c r="M186" s="32">
        <v>-54795</v>
      </c>
      <c r="N186" s="32">
        <v>0</v>
      </c>
      <c r="O186" s="32">
        <v>0</v>
      </c>
      <c r="P186" s="32">
        <v>0</v>
      </c>
      <c r="Q186" s="32">
        <v>0</v>
      </c>
      <c r="R186" s="31">
        <f aca="true" t="shared" si="202" ref="R186:X186">SUM(R166,R176)</f>
        <v>0</v>
      </c>
      <c r="S186" s="76">
        <f t="shared" si="202"/>
        <v>0</v>
      </c>
      <c r="T186" s="33">
        <f t="shared" si="202"/>
        <v>0</v>
      </c>
      <c r="U186" s="33">
        <f t="shared" si="202"/>
        <v>0</v>
      </c>
      <c r="V186" s="32">
        <f t="shared" si="202"/>
        <v>0</v>
      </c>
      <c r="W186" s="33">
        <f t="shared" si="202"/>
        <v>0</v>
      </c>
      <c r="X186" s="75">
        <f t="shared" si="202"/>
        <v>0</v>
      </c>
      <c r="Z186" s="138"/>
      <c r="AA186" s="125"/>
      <c r="AB186" s="75" t="s">
        <v>97</v>
      </c>
      <c r="AC186" s="31">
        <f aca="true" t="shared" si="203" ref="AC186:AW186">SUM(AC166,AC176)</f>
        <v>-56125</v>
      </c>
      <c r="AD186" s="31">
        <f t="shared" si="203"/>
        <v>-59855</v>
      </c>
      <c r="AE186" s="31">
        <f t="shared" si="203"/>
        <v>-67187</v>
      </c>
      <c r="AF186" s="31">
        <f t="shared" si="203"/>
        <v>-55416</v>
      </c>
      <c r="AG186" s="31">
        <f t="shared" si="203"/>
        <v>-65406</v>
      </c>
      <c r="AH186" s="31">
        <f t="shared" si="203"/>
        <v>-84950</v>
      </c>
      <c r="AI186" s="31">
        <f t="shared" si="203"/>
        <v>-32597</v>
      </c>
      <c r="AJ186" s="31">
        <f t="shared" si="203"/>
        <v>0</v>
      </c>
      <c r="AK186" s="31">
        <f t="shared" si="203"/>
        <v>0</v>
      </c>
      <c r="AL186" s="31">
        <f t="shared" si="203"/>
        <v>0</v>
      </c>
      <c r="AM186" s="31">
        <f t="shared" si="203"/>
        <v>0</v>
      </c>
      <c r="AN186" s="31">
        <f t="shared" si="203"/>
        <v>0</v>
      </c>
      <c r="AO186" s="31">
        <f t="shared" si="203"/>
        <v>0</v>
      </c>
      <c r="AP186" s="31">
        <f t="shared" si="203"/>
        <v>0</v>
      </c>
      <c r="AQ186" s="31">
        <f t="shared" si="203"/>
        <v>0</v>
      </c>
      <c r="AR186" s="33">
        <f t="shared" si="203"/>
        <v>0</v>
      </c>
      <c r="AS186" s="32">
        <f t="shared" si="203"/>
        <v>0</v>
      </c>
      <c r="AT186" s="33">
        <f t="shared" si="203"/>
        <v>0</v>
      </c>
      <c r="AU186" s="32">
        <f t="shared" si="203"/>
        <v>0</v>
      </c>
      <c r="AV186" s="33">
        <f t="shared" si="203"/>
        <v>0</v>
      </c>
      <c r="AW186" s="75">
        <f t="shared" si="203"/>
        <v>0</v>
      </c>
      <c r="AY186" s="49"/>
      <c r="AZ186" s="6"/>
      <c r="BA186" s="6"/>
      <c r="BB186" s="6"/>
      <c r="BC186" s="6"/>
      <c r="BD186" s="6"/>
      <c r="BE186" s="6"/>
      <c r="BF186" s="6"/>
    </row>
    <row r="187" spans="1:49" ht="12">
      <c r="A187" s="138"/>
      <c r="B187" s="125"/>
      <c r="C187" s="16" t="s">
        <v>108</v>
      </c>
      <c r="D187" s="24">
        <v>35230781</v>
      </c>
      <c r="E187" s="24">
        <v>31616107</v>
      </c>
      <c r="F187" s="18">
        <v>29151470</v>
      </c>
      <c r="G187" s="18">
        <v>30953564</v>
      </c>
      <c r="H187" s="18">
        <v>32370944</v>
      </c>
      <c r="I187" s="18">
        <v>35222225</v>
      </c>
      <c r="J187" s="18">
        <v>34103041</v>
      </c>
      <c r="K187" s="18">
        <v>34246931</v>
      </c>
      <c r="L187" s="19">
        <v>29901963</v>
      </c>
      <c r="M187" s="18">
        <v>28558440</v>
      </c>
      <c r="N187" s="18">
        <v>30588534</v>
      </c>
      <c r="O187" s="18">
        <v>26768521</v>
      </c>
      <c r="P187" s="18">
        <v>23498917</v>
      </c>
      <c r="Q187" s="18">
        <v>26452437</v>
      </c>
      <c r="R187" s="24">
        <f aca="true" t="shared" si="204" ref="R187:X187">SUM(R167,R173,R177,R183)</f>
        <v>28397492</v>
      </c>
      <c r="S187" s="1">
        <f t="shared" si="204"/>
        <v>27978285</v>
      </c>
      <c r="T187" s="19">
        <f t="shared" si="204"/>
        <v>28582221</v>
      </c>
      <c r="U187" s="19">
        <f t="shared" si="204"/>
        <v>27371307</v>
      </c>
      <c r="V187" s="18">
        <f t="shared" si="204"/>
        <v>25057266</v>
      </c>
      <c r="W187" s="19">
        <f t="shared" si="204"/>
        <v>22865404</v>
      </c>
      <c r="X187" s="78">
        <f t="shared" si="204"/>
        <v>25684734</v>
      </c>
      <c r="Z187" s="138"/>
      <c r="AA187" s="125"/>
      <c r="AB187" s="16" t="s">
        <v>108</v>
      </c>
      <c r="AC187" s="24">
        <f>SUM(AC167,AC173,AC177,AC183)</f>
        <v>7229546</v>
      </c>
      <c r="AD187" s="24">
        <f aca="true" t="shared" si="205" ref="AD187:AW187">SUM(AD167,AD173,AD177,AD183)</f>
        <v>6876124</v>
      </c>
      <c r="AE187" s="24">
        <f t="shared" si="205"/>
        <v>6860676</v>
      </c>
      <c r="AF187" s="24">
        <f t="shared" si="205"/>
        <v>6286107</v>
      </c>
      <c r="AG187" s="24">
        <f>SUM(AG167,AG173,AG177,AG183)</f>
        <v>6354031</v>
      </c>
      <c r="AH187" s="24">
        <f t="shared" si="205"/>
        <v>6286931</v>
      </c>
      <c r="AI187" s="24">
        <f t="shared" si="205"/>
        <v>6077996</v>
      </c>
      <c r="AJ187" s="24">
        <f t="shared" si="205"/>
        <v>8843604</v>
      </c>
      <c r="AK187" s="24">
        <f t="shared" si="205"/>
        <v>5342075</v>
      </c>
      <c r="AL187" s="24">
        <f t="shared" si="205"/>
        <v>5446473</v>
      </c>
      <c r="AM187" s="24">
        <f t="shared" si="205"/>
        <v>6006166</v>
      </c>
      <c r="AN187" s="24">
        <f t="shared" si="205"/>
        <v>5130698</v>
      </c>
      <c r="AO187" s="24">
        <f t="shared" si="205"/>
        <v>4956250</v>
      </c>
      <c r="AP187" s="24">
        <f t="shared" si="205"/>
        <v>4688226</v>
      </c>
      <c r="AQ187" s="24">
        <f t="shared" si="205"/>
        <v>5153831</v>
      </c>
      <c r="AR187" s="19">
        <f t="shared" si="205"/>
        <v>5264074</v>
      </c>
      <c r="AS187" s="18">
        <f t="shared" si="205"/>
        <v>5011153</v>
      </c>
      <c r="AT187" s="19">
        <f t="shared" si="205"/>
        <v>4219868</v>
      </c>
      <c r="AU187" s="18">
        <f t="shared" si="205"/>
        <v>4132102</v>
      </c>
      <c r="AV187" s="19">
        <f t="shared" si="205"/>
        <v>3102561</v>
      </c>
      <c r="AW187" s="78">
        <f t="shared" si="205"/>
        <v>3485323</v>
      </c>
    </row>
    <row r="188" spans="1:58" s="77" customFormat="1" ht="12">
      <c r="A188" s="138"/>
      <c r="B188" s="125"/>
      <c r="C188" s="75" t="s">
        <v>97</v>
      </c>
      <c r="D188" s="31">
        <v>-114906</v>
      </c>
      <c r="E188" s="31">
        <v>-84778</v>
      </c>
      <c r="F188" s="32">
        <v>-14622</v>
      </c>
      <c r="G188" s="32">
        <v>-28531</v>
      </c>
      <c r="H188" s="32">
        <v>-13294</v>
      </c>
      <c r="I188" s="32">
        <v>-45193</v>
      </c>
      <c r="J188" s="32">
        <v>-27321</v>
      </c>
      <c r="K188" s="32">
        <v>-22817</v>
      </c>
      <c r="L188" s="33">
        <v>-36400</v>
      </c>
      <c r="M188" s="32">
        <v>-64962</v>
      </c>
      <c r="N188" s="32">
        <v>0</v>
      </c>
      <c r="O188" s="32">
        <v>0</v>
      </c>
      <c r="P188" s="32">
        <v>0</v>
      </c>
      <c r="Q188" s="32">
        <v>0</v>
      </c>
      <c r="R188" s="31">
        <f aca="true" t="shared" si="206" ref="R188:X188">SUM(R168,R178)</f>
        <v>0</v>
      </c>
      <c r="S188" s="76">
        <f t="shared" si="206"/>
        <v>0</v>
      </c>
      <c r="T188" s="33">
        <f t="shared" si="206"/>
        <v>0</v>
      </c>
      <c r="U188" s="33">
        <f t="shared" si="206"/>
        <v>0</v>
      </c>
      <c r="V188" s="32">
        <f t="shared" si="206"/>
        <v>0</v>
      </c>
      <c r="W188" s="33">
        <f t="shared" si="206"/>
        <v>0</v>
      </c>
      <c r="X188" s="75">
        <f t="shared" si="206"/>
        <v>0</v>
      </c>
      <c r="Z188" s="138"/>
      <c r="AA188" s="125"/>
      <c r="AB188" s="75" t="s">
        <v>97</v>
      </c>
      <c r="AC188" s="31">
        <f aca="true" t="shared" si="207" ref="AC188:AW188">SUM(AC168,AC178)</f>
        <v>-59874</v>
      </c>
      <c r="AD188" s="31">
        <f t="shared" si="207"/>
        <v>-66750</v>
      </c>
      <c r="AE188" s="28">
        <f t="shared" si="207"/>
        <v>-68687</v>
      </c>
      <c r="AF188" s="27">
        <f t="shared" si="207"/>
        <v>-56416</v>
      </c>
      <c r="AG188" s="27">
        <f t="shared" si="207"/>
        <v>-69466</v>
      </c>
      <c r="AH188" s="27">
        <f t="shared" si="207"/>
        <v>-84950</v>
      </c>
      <c r="AI188" s="27">
        <f t="shared" si="207"/>
        <v>0</v>
      </c>
      <c r="AJ188" s="27">
        <f t="shared" si="207"/>
        <v>0</v>
      </c>
      <c r="AK188" s="27">
        <f t="shared" si="207"/>
        <v>0</v>
      </c>
      <c r="AL188" s="27">
        <f t="shared" si="207"/>
        <v>0</v>
      </c>
      <c r="AM188" s="27">
        <f t="shared" si="207"/>
        <v>0</v>
      </c>
      <c r="AN188" s="27">
        <f t="shared" si="207"/>
        <v>0</v>
      </c>
      <c r="AO188" s="27">
        <f t="shared" si="207"/>
        <v>0</v>
      </c>
      <c r="AP188" s="27">
        <f t="shared" si="207"/>
        <v>0</v>
      </c>
      <c r="AQ188" s="27">
        <f t="shared" si="207"/>
        <v>0</v>
      </c>
      <c r="AR188" s="29">
        <f t="shared" si="207"/>
        <v>0</v>
      </c>
      <c r="AS188" s="32">
        <f t="shared" si="207"/>
        <v>0</v>
      </c>
      <c r="AT188" s="33">
        <f t="shared" si="207"/>
        <v>0</v>
      </c>
      <c r="AU188" s="32">
        <f t="shared" si="207"/>
        <v>0</v>
      </c>
      <c r="AV188" s="33">
        <f t="shared" si="207"/>
        <v>0</v>
      </c>
      <c r="AW188" s="75">
        <f t="shared" si="207"/>
        <v>0</v>
      </c>
      <c r="AY188" s="49"/>
      <c r="AZ188" s="6"/>
      <c r="BA188" s="6"/>
      <c r="BB188" s="6"/>
      <c r="BC188" s="6"/>
      <c r="BD188" s="6"/>
      <c r="BE188" s="6"/>
      <c r="BF188" s="6"/>
    </row>
    <row r="189" spans="1:49" ht="12">
      <c r="A189" s="138"/>
      <c r="B189" s="125"/>
      <c r="C189" s="20" t="s">
        <v>12</v>
      </c>
      <c r="D189" s="25">
        <v>55484396</v>
      </c>
      <c r="E189" s="25">
        <v>49394393</v>
      </c>
      <c r="F189" s="22">
        <v>46140266</v>
      </c>
      <c r="G189" s="22">
        <v>48158573</v>
      </c>
      <c r="H189" s="22">
        <v>50017618</v>
      </c>
      <c r="I189" s="22">
        <v>55377180</v>
      </c>
      <c r="J189" s="22">
        <v>53427365</v>
      </c>
      <c r="K189" s="22">
        <v>53060507</v>
      </c>
      <c r="L189" s="23">
        <v>47915795</v>
      </c>
      <c r="M189" s="22">
        <v>45331406</v>
      </c>
      <c r="N189" s="22">
        <v>47315393</v>
      </c>
      <c r="O189" s="22">
        <v>43020197</v>
      </c>
      <c r="P189" s="22">
        <v>39207639</v>
      </c>
      <c r="Q189" s="22">
        <v>42517804</v>
      </c>
      <c r="R189" s="25">
        <f aca="true" t="shared" si="208" ref="R189:X190">SUM(R185,R187)</f>
        <v>44921646</v>
      </c>
      <c r="S189" s="52">
        <f t="shared" si="208"/>
        <v>46464797</v>
      </c>
      <c r="T189" s="23">
        <f t="shared" si="208"/>
        <v>46169611</v>
      </c>
      <c r="U189" s="23">
        <f t="shared" si="208"/>
        <v>44603944</v>
      </c>
      <c r="V189" s="22">
        <f t="shared" si="208"/>
        <v>40103555</v>
      </c>
      <c r="W189" s="23">
        <f t="shared" si="208"/>
        <v>36426096</v>
      </c>
      <c r="X189" s="79">
        <f t="shared" si="208"/>
        <v>40056720</v>
      </c>
      <c r="Z189" s="138"/>
      <c r="AA189" s="125"/>
      <c r="AB189" s="20" t="s">
        <v>12</v>
      </c>
      <c r="AC189" s="21">
        <f aca="true" t="shared" si="209" ref="AC189:AW190">SUM(AC185,AC187)</f>
        <v>13273391</v>
      </c>
      <c r="AD189" s="22">
        <f t="shared" si="209"/>
        <v>12399257</v>
      </c>
      <c r="AE189" s="18">
        <f t="shared" si="209"/>
        <v>12132440</v>
      </c>
      <c r="AF189" s="18">
        <f t="shared" si="209"/>
        <v>11022131</v>
      </c>
      <c r="AG189" s="18">
        <f t="shared" si="209"/>
        <v>10971335</v>
      </c>
      <c r="AH189" s="18">
        <f t="shared" si="209"/>
        <v>10973813</v>
      </c>
      <c r="AI189" s="18">
        <f t="shared" si="209"/>
        <v>10658066</v>
      </c>
      <c r="AJ189" s="18">
        <f t="shared" si="209"/>
        <v>14995079</v>
      </c>
      <c r="AK189" s="19">
        <f t="shared" si="209"/>
        <v>9292863</v>
      </c>
      <c r="AL189" s="18">
        <f t="shared" si="209"/>
        <v>9224223</v>
      </c>
      <c r="AM189" s="18">
        <f t="shared" si="209"/>
        <v>10683332</v>
      </c>
      <c r="AN189" s="18">
        <f t="shared" si="209"/>
        <v>9175327</v>
      </c>
      <c r="AO189" s="18">
        <f t="shared" si="209"/>
        <v>8955113</v>
      </c>
      <c r="AP189" s="18">
        <f t="shared" si="209"/>
        <v>8471318</v>
      </c>
      <c r="AQ189" s="24">
        <f t="shared" si="209"/>
        <v>9102532</v>
      </c>
      <c r="AR189" s="1">
        <f t="shared" si="209"/>
        <v>9324087</v>
      </c>
      <c r="AS189" s="22">
        <f t="shared" si="209"/>
        <v>8852119</v>
      </c>
      <c r="AT189" s="23">
        <f t="shared" si="209"/>
        <v>7949060</v>
      </c>
      <c r="AU189" s="22">
        <f t="shared" si="209"/>
        <v>7545939</v>
      </c>
      <c r="AV189" s="23">
        <f t="shared" si="209"/>
        <v>5710294</v>
      </c>
      <c r="AW189" s="79">
        <f t="shared" si="209"/>
        <v>6451175</v>
      </c>
    </row>
    <row r="190" spans="1:58" s="77" customFormat="1" ht="12">
      <c r="A190" s="138"/>
      <c r="B190" s="125"/>
      <c r="C190" s="75" t="s">
        <v>97</v>
      </c>
      <c r="D190" s="31">
        <v>-228676</v>
      </c>
      <c r="E190" s="31">
        <v>-169556</v>
      </c>
      <c r="F190" s="32">
        <v>-27327</v>
      </c>
      <c r="G190" s="32">
        <v>-50853</v>
      </c>
      <c r="H190" s="32">
        <v>-27260</v>
      </c>
      <c r="I190" s="32">
        <v>-90709</v>
      </c>
      <c r="J190" s="32">
        <v>-43030</v>
      </c>
      <c r="K190" s="32">
        <v>-46389</v>
      </c>
      <c r="L190" s="33">
        <v>-80928</v>
      </c>
      <c r="M190" s="32">
        <v>-119757</v>
      </c>
      <c r="N190" s="32">
        <v>0</v>
      </c>
      <c r="O190" s="32">
        <v>0</v>
      </c>
      <c r="P190" s="32">
        <v>0</v>
      </c>
      <c r="Q190" s="32">
        <v>0</v>
      </c>
      <c r="R190" s="31">
        <f t="shared" si="208"/>
        <v>0</v>
      </c>
      <c r="S190" s="76">
        <f t="shared" si="208"/>
        <v>0</v>
      </c>
      <c r="T190" s="33">
        <f t="shared" si="208"/>
        <v>0</v>
      </c>
      <c r="U190" s="33">
        <f t="shared" si="208"/>
        <v>0</v>
      </c>
      <c r="V190" s="32">
        <f t="shared" si="208"/>
        <v>0</v>
      </c>
      <c r="W190" s="33">
        <f t="shared" si="208"/>
        <v>0</v>
      </c>
      <c r="X190" s="75">
        <f t="shared" si="208"/>
        <v>0</v>
      </c>
      <c r="Z190" s="138"/>
      <c r="AA190" s="125"/>
      <c r="AB190" s="75" t="s">
        <v>97</v>
      </c>
      <c r="AC190" s="94">
        <f t="shared" si="209"/>
        <v>-115999</v>
      </c>
      <c r="AD190" s="32">
        <f t="shared" si="209"/>
        <v>-126605</v>
      </c>
      <c r="AE190" s="31">
        <f t="shared" si="209"/>
        <v>-135874</v>
      </c>
      <c r="AF190" s="31">
        <f t="shared" si="209"/>
        <v>-111832</v>
      </c>
      <c r="AG190" s="31">
        <f t="shared" si="209"/>
        <v>-134872</v>
      </c>
      <c r="AH190" s="31">
        <f t="shared" si="209"/>
        <v>-169900</v>
      </c>
      <c r="AI190" s="31">
        <f t="shared" si="209"/>
        <v>-32597</v>
      </c>
      <c r="AJ190" s="31">
        <f t="shared" si="209"/>
        <v>0</v>
      </c>
      <c r="AK190" s="31">
        <f t="shared" si="209"/>
        <v>0</v>
      </c>
      <c r="AL190" s="31">
        <f t="shared" si="209"/>
        <v>0</v>
      </c>
      <c r="AM190" s="31">
        <f t="shared" si="209"/>
        <v>0</v>
      </c>
      <c r="AN190" s="31">
        <f t="shared" si="209"/>
        <v>0</v>
      </c>
      <c r="AO190" s="31">
        <f t="shared" si="209"/>
        <v>0</v>
      </c>
      <c r="AP190" s="31">
        <f t="shared" si="209"/>
        <v>0</v>
      </c>
      <c r="AQ190" s="31">
        <f t="shared" si="209"/>
        <v>0</v>
      </c>
      <c r="AR190" s="33">
        <f t="shared" si="209"/>
        <v>0</v>
      </c>
      <c r="AS190" s="32">
        <f t="shared" si="209"/>
        <v>0</v>
      </c>
      <c r="AT190" s="33">
        <f t="shared" si="209"/>
        <v>0</v>
      </c>
      <c r="AU190" s="32">
        <f t="shared" si="209"/>
        <v>0</v>
      </c>
      <c r="AV190" s="33">
        <f t="shared" si="209"/>
        <v>0</v>
      </c>
      <c r="AW190" s="75">
        <f t="shared" si="209"/>
        <v>0</v>
      </c>
      <c r="AY190" s="49"/>
      <c r="AZ190" s="6"/>
      <c r="BA190" s="6"/>
      <c r="BB190" s="6"/>
      <c r="BC190" s="6"/>
      <c r="BD190" s="6"/>
      <c r="BE190" s="6"/>
      <c r="BF190" s="6"/>
    </row>
    <row r="191" spans="1:49" ht="12.75" thickBot="1">
      <c r="A191" s="140"/>
      <c r="B191" s="127"/>
      <c r="C191" s="35"/>
      <c r="D191" s="39">
        <f aca="true" t="shared" si="210" ref="D191:X191">D189/$D189*100</f>
        <v>100</v>
      </c>
      <c r="E191" s="39">
        <f t="shared" si="210"/>
        <v>89.02393566652506</v>
      </c>
      <c r="F191" s="39">
        <f t="shared" si="210"/>
        <v>83.15899482802335</v>
      </c>
      <c r="G191" s="39">
        <f t="shared" si="210"/>
        <v>86.79660674327246</v>
      </c>
      <c r="H191" s="39">
        <f t="shared" si="210"/>
        <v>90.14717939796984</v>
      </c>
      <c r="I191" s="39">
        <f t="shared" si="210"/>
        <v>99.80676368901989</v>
      </c>
      <c r="J191" s="39">
        <f t="shared" si="210"/>
        <v>96.29259548936966</v>
      </c>
      <c r="K191" s="39">
        <f t="shared" si="210"/>
        <v>95.63140418794502</v>
      </c>
      <c r="L191" s="39">
        <f t="shared" si="210"/>
        <v>86.35904588381929</v>
      </c>
      <c r="M191" s="39">
        <f t="shared" si="210"/>
        <v>81.70117955325674</v>
      </c>
      <c r="N191" s="39">
        <f t="shared" si="210"/>
        <v>85.27693623987544</v>
      </c>
      <c r="O191" s="39">
        <f t="shared" si="210"/>
        <v>77.53566786597082</v>
      </c>
      <c r="P191" s="39">
        <f t="shared" si="210"/>
        <v>70.66426207469213</v>
      </c>
      <c r="Q191" s="39">
        <f t="shared" si="210"/>
        <v>76.63020067840336</v>
      </c>
      <c r="R191" s="43">
        <f t="shared" si="210"/>
        <v>80.96266561142704</v>
      </c>
      <c r="S191" s="56">
        <f t="shared" si="210"/>
        <v>83.74389981644569</v>
      </c>
      <c r="T191" s="44">
        <f t="shared" si="210"/>
        <v>83.21188357173429</v>
      </c>
      <c r="U191" s="44">
        <f t="shared" si="210"/>
        <v>80.39006858793236</v>
      </c>
      <c r="V191" s="39">
        <f t="shared" si="210"/>
        <v>72.27897912054408</v>
      </c>
      <c r="W191" s="44">
        <f t="shared" si="210"/>
        <v>65.65106340889068</v>
      </c>
      <c r="X191" s="87">
        <f t="shared" si="210"/>
        <v>72.1945680007042</v>
      </c>
      <c r="Z191" s="140"/>
      <c r="AA191" s="127"/>
      <c r="AB191" s="35"/>
      <c r="AC191" s="39">
        <f aca="true" t="shared" si="211" ref="AC191:AW191">AC189/$AC189*100</f>
        <v>100</v>
      </c>
      <c r="AD191" s="39">
        <f t="shared" si="211"/>
        <v>93.41438822980503</v>
      </c>
      <c r="AE191" s="39">
        <f t="shared" si="211"/>
        <v>91.40422368330745</v>
      </c>
      <c r="AF191" s="39">
        <f t="shared" si="211"/>
        <v>83.03930020595341</v>
      </c>
      <c r="AG191" s="39">
        <f t="shared" si="211"/>
        <v>82.65660975405606</v>
      </c>
      <c r="AH191" s="39">
        <f t="shared" si="211"/>
        <v>82.67527868349542</v>
      </c>
      <c r="AI191" s="39">
        <f t="shared" si="211"/>
        <v>80.29648188620376</v>
      </c>
      <c r="AJ191" s="39">
        <f t="shared" si="211"/>
        <v>112.97097328030192</v>
      </c>
      <c r="AK191" s="39">
        <f t="shared" si="211"/>
        <v>70.01122019233819</v>
      </c>
      <c r="AL191" s="39">
        <f t="shared" si="211"/>
        <v>69.49409536718989</v>
      </c>
      <c r="AM191" s="39">
        <f t="shared" si="211"/>
        <v>80.48683264133484</v>
      </c>
      <c r="AN191" s="39">
        <f t="shared" si="211"/>
        <v>69.12571926797003</v>
      </c>
      <c r="AO191" s="39">
        <f t="shared" si="211"/>
        <v>67.46665565717156</v>
      </c>
      <c r="AP191" s="39">
        <f t="shared" si="211"/>
        <v>63.82180710264619</v>
      </c>
      <c r="AQ191" s="43">
        <f t="shared" si="211"/>
        <v>68.57729121367704</v>
      </c>
      <c r="AR191" s="56">
        <f t="shared" si="211"/>
        <v>70.24645774391789</v>
      </c>
      <c r="AS191" s="39">
        <f t="shared" si="211"/>
        <v>66.69071226787487</v>
      </c>
      <c r="AT191" s="44">
        <f t="shared" si="211"/>
        <v>59.88718331283995</v>
      </c>
      <c r="AU191" s="39">
        <f t="shared" si="211"/>
        <v>56.85012217300011</v>
      </c>
      <c r="AV191" s="44">
        <f t="shared" si="211"/>
        <v>43.02061168845248</v>
      </c>
      <c r="AW191" s="87">
        <f t="shared" si="211"/>
        <v>48.60231270215727</v>
      </c>
    </row>
    <row r="192" spans="1:49" ht="12">
      <c r="A192" s="139" t="s">
        <v>55</v>
      </c>
      <c r="B192" s="135" t="s">
        <v>109</v>
      </c>
      <c r="C192" s="12" t="s">
        <v>95</v>
      </c>
      <c r="D192" s="13"/>
      <c r="E192" s="13"/>
      <c r="F192" s="14"/>
      <c r="G192" s="14"/>
      <c r="H192" s="14"/>
      <c r="I192" s="14"/>
      <c r="J192" s="14"/>
      <c r="K192" s="14"/>
      <c r="L192" s="15"/>
      <c r="M192" s="14"/>
      <c r="N192" s="14"/>
      <c r="O192" s="14"/>
      <c r="P192" s="14"/>
      <c r="Q192" s="14"/>
      <c r="R192" s="13"/>
      <c r="S192" s="55"/>
      <c r="T192" s="15"/>
      <c r="U192" s="15"/>
      <c r="V192" s="14"/>
      <c r="W192" s="15"/>
      <c r="X192" s="74"/>
      <c r="Z192" s="138" t="s">
        <v>78</v>
      </c>
      <c r="AA192" s="125" t="s">
        <v>109</v>
      </c>
      <c r="AB192" s="16" t="s">
        <v>95</v>
      </c>
      <c r="AC192" s="17">
        <v>4167072</v>
      </c>
      <c r="AD192" s="18">
        <v>4916974</v>
      </c>
      <c r="AE192" s="18">
        <v>5082878</v>
      </c>
      <c r="AF192" s="18">
        <v>5671759</v>
      </c>
      <c r="AG192" s="18">
        <v>6024073</v>
      </c>
      <c r="AH192" s="18">
        <v>7217184</v>
      </c>
      <c r="AI192" s="18">
        <v>6358077</v>
      </c>
      <c r="AJ192" s="18">
        <v>6122138</v>
      </c>
      <c r="AK192" s="19">
        <v>5157759</v>
      </c>
      <c r="AL192" s="18">
        <v>5106385</v>
      </c>
      <c r="AM192" s="18">
        <v>5949914</v>
      </c>
      <c r="AN192" s="18">
        <v>5012038</v>
      </c>
      <c r="AO192" s="18">
        <v>6331105</v>
      </c>
      <c r="AP192" s="18">
        <v>6870969</v>
      </c>
      <c r="AQ192" s="24">
        <v>7439900</v>
      </c>
      <c r="AR192" s="1">
        <v>6782180</v>
      </c>
      <c r="AS192" s="14">
        <v>7329809</v>
      </c>
      <c r="AT192" s="15">
        <v>7225969</v>
      </c>
      <c r="AU192" s="14">
        <v>6634449</v>
      </c>
      <c r="AV192" s="15">
        <v>5602340</v>
      </c>
      <c r="AW192" s="74">
        <v>6772587</v>
      </c>
    </row>
    <row r="193" spans="1:58" s="77" customFormat="1" ht="12">
      <c r="A193" s="138"/>
      <c r="B193" s="125"/>
      <c r="C193" s="75" t="s">
        <v>97</v>
      </c>
      <c r="D193" s="31"/>
      <c r="E193" s="31"/>
      <c r="F193" s="32"/>
      <c r="G193" s="32"/>
      <c r="H193" s="32"/>
      <c r="I193" s="32"/>
      <c r="J193" s="32"/>
      <c r="K193" s="32"/>
      <c r="L193" s="33"/>
      <c r="M193" s="32"/>
      <c r="N193" s="32"/>
      <c r="O193" s="32"/>
      <c r="P193" s="32"/>
      <c r="Q193" s="32"/>
      <c r="R193" s="31"/>
      <c r="S193" s="76"/>
      <c r="T193" s="33"/>
      <c r="U193" s="33"/>
      <c r="V193" s="32"/>
      <c r="W193" s="33"/>
      <c r="X193" s="75"/>
      <c r="Z193" s="138"/>
      <c r="AA193" s="125"/>
      <c r="AB193" s="75" t="s">
        <v>97</v>
      </c>
      <c r="AC193" s="31">
        <v>-5252</v>
      </c>
      <c r="AD193" s="31">
        <v>-2579</v>
      </c>
      <c r="AE193" s="31">
        <v>-13980</v>
      </c>
      <c r="AF193" s="32">
        <v>-3523</v>
      </c>
      <c r="AG193" s="32">
        <v>-4054</v>
      </c>
      <c r="AH193" s="95"/>
      <c r="AI193" s="95"/>
      <c r="AJ193" s="95"/>
      <c r="AK193" s="96"/>
      <c r="AL193" s="95"/>
      <c r="AM193" s="95"/>
      <c r="AN193" s="95"/>
      <c r="AO193" s="95"/>
      <c r="AP193" s="95"/>
      <c r="AQ193" s="97"/>
      <c r="AR193" s="98"/>
      <c r="AS193" s="32"/>
      <c r="AT193" s="33"/>
      <c r="AU193" s="32"/>
      <c r="AV193" s="33"/>
      <c r="AW193" s="75"/>
      <c r="AY193" s="49"/>
      <c r="AZ193" s="6"/>
      <c r="BA193" s="6"/>
      <c r="BB193" s="6"/>
      <c r="BC193" s="6"/>
      <c r="BD193" s="6"/>
      <c r="BE193" s="6"/>
      <c r="BF193" s="6"/>
    </row>
    <row r="194" spans="1:49" ht="12">
      <c r="A194" s="138"/>
      <c r="B194" s="125"/>
      <c r="C194" s="16" t="s">
        <v>98</v>
      </c>
      <c r="D194" s="24"/>
      <c r="E194" s="24"/>
      <c r="F194" s="18"/>
      <c r="G194" s="18"/>
      <c r="H194" s="18"/>
      <c r="I194" s="18"/>
      <c r="J194" s="18"/>
      <c r="K194" s="18"/>
      <c r="L194" s="19"/>
      <c r="M194" s="18"/>
      <c r="N194" s="18"/>
      <c r="O194" s="18"/>
      <c r="P194" s="18"/>
      <c r="Q194" s="18"/>
      <c r="R194" s="24"/>
      <c r="S194" s="1"/>
      <c r="T194" s="19"/>
      <c r="U194" s="19">
        <v>1856</v>
      </c>
      <c r="V194" s="18">
        <v>2291</v>
      </c>
      <c r="W194" s="19">
        <v>363</v>
      </c>
      <c r="X194" s="78">
        <v>1575</v>
      </c>
      <c r="Z194" s="138"/>
      <c r="AA194" s="125"/>
      <c r="AB194" s="16" t="s">
        <v>98</v>
      </c>
      <c r="AC194" s="24">
        <v>23864120</v>
      </c>
      <c r="AD194" s="18">
        <v>24255506</v>
      </c>
      <c r="AE194" s="18">
        <v>22990286</v>
      </c>
      <c r="AF194" s="18">
        <v>23592774</v>
      </c>
      <c r="AG194" s="18">
        <v>23601562</v>
      </c>
      <c r="AH194" s="18">
        <v>25274743</v>
      </c>
      <c r="AI194" s="18">
        <v>24267222</v>
      </c>
      <c r="AJ194" s="18">
        <v>23988060</v>
      </c>
      <c r="AK194" s="19">
        <v>23097040</v>
      </c>
      <c r="AL194" s="18">
        <v>22478075</v>
      </c>
      <c r="AM194" s="18">
        <v>25781700</v>
      </c>
      <c r="AN194" s="18">
        <v>23707150</v>
      </c>
      <c r="AO194" s="18">
        <v>22445053</v>
      </c>
      <c r="AP194" s="18">
        <v>23641473</v>
      </c>
      <c r="AQ194" s="24">
        <v>24691779</v>
      </c>
      <c r="AR194" s="1">
        <v>24629560</v>
      </c>
      <c r="AS194" s="18">
        <v>24453530</v>
      </c>
      <c r="AT194" s="19">
        <v>26548354</v>
      </c>
      <c r="AU194" s="18">
        <v>24579346</v>
      </c>
      <c r="AV194" s="19">
        <v>18754666</v>
      </c>
      <c r="AW194" s="78">
        <v>23761312</v>
      </c>
    </row>
    <row r="195" spans="1:51" s="77" customFormat="1" ht="12">
      <c r="A195" s="138"/>
      <c r="B195" s="125"/>
      <c r="C195" s="75" t="s">
        <v>97</v>
      </c>
      <c r="D195" s="31"/>
      <c r="E195" s="31"/>
      <c r="F195" s="32"/>
      <c r="G195" s="32"/>
      <c r="H195" s="32"/>
      <c r="I195" s="32"/>
      <c r="J195" s="32"/>
      <c r="K195" s="32"/>
      <c r="L195" s="33"/>
      <c r="M195" s="32"/>
      <c r="N195" s="32"/>
      <c r="O195" s="32"/>
      <c r="P195" s="32"/>
      <c r="Q195" s="32"/>
      <c r="R195" s="31"/>
      <c r="S195" s="76"/>
      <c r="T195" s="33"/>
      <c r="U195" s="33"/>
      <c r="V195" s="32"/>
      <c r="W195" s="33"/>
      <c r="X195" s="75"/>
      <c r="Z195" s="138"/>
      <c r="AA195" s="125"/>
      <c r="AB195" s="75" t="s">
        <v>97</v>
      </c>
      <c r="AC195" s="31">
        <v>-4077</v>
      </c>
      <c r="AD195" s="95"/>
      <c r="AE195" s="95"/>
      <c r="AF195" s="95"/>
      <c r="AG195" s="32">
        <v>-4054</v>
      </c>
      <c r="AH195" s="95"/>
      <c r="AI195" s="95"/>
      <c r="AJ195" s="95"/>
      <c r="AK195" s="96"/>
      <c r="AL195" s="95"/>
      <c r="AM195" s="95"/>
      <c r="AN195" s="95"/>
      <c r="AO195" s="95"/>
      <c r="AP195" s="95"/>
      <c r="AQ195" s="97"/>
      <c r="AR195" s="98"/>
      <c r="AS195" s="32"/>
      <c r="AT195" s="33"/>
      <c r="AU195" s="32"/>
      <c r="AV195" s="33"/>
      <c r="AW195" s="75"/>
      <c r="AY195" s="93"/>
    </row>
    <row r="196" spans="1:49" ht="12">
      <c r="A196" s="138"/>
      <c r="B196" s="125"/>
      <c r="C196" s="20" t="s">
        <v>12</v>
      </c>
      <c r="D196" s="25"/>
      <c r="E196" s="25"/>
      <c r="F196" s="22"/>
      <c r="G196" s="22"/>
      <c r="H196" s="22"/>
      <c r="I196" s="22"/>
      <c r="J196" s="22"/>
      <c r="K196" s="22"/>
      <c r="L196" s="23"/>
      <c r="M196" s="22"/>
      <c r="N196" s="22">
        <v>0</v>
      </c>
      <c r="O196" s="22">
        <v>0</v>
      </c>
      <c r="P196" s="22">
        <v>0</v>
      </c>
      <c r="Q196" s="22">
        <v>0</v>
      </c>
      <c r="R196" s="25">
        <f aca="true" t="shared" si="212" ref="R196:X197">SUM(R192,R194)</f>
        <v>0</v>
      </c>
      <c r="S196" s="52">
        <f t="shared" si="212"/>
        <v>0</v>
      </c>
      <c r="T196" s="23">
        <f t="shared" si="212"/>
        <v>0</v>
      </c>
      <c r="U196" s="23">
        <f t="shared" si="212"/>
        <v>1856</v>
      </c>
      <c r="V196" s="22">
        <f t="shared" si="212"/>
        <v>2291</v>
      </c>
      <c r="W196" s="23">
        <f t="shared" si="212"/>
        <v>363</v>
      </c>
      <c r="X196" s="79">
        <f t="shared" si="212"/>
        <v>1575</v>
      </c>
      <c r="Z196" s="138"/>
      <c r="AA196" s="125"/>
      <c r="AB196" s="20" t="s">
        <v>12</v>
      </c>
      <c r="AC196" s="21">
        <f aca="true" t="shared" si="213" ref="AC196:AW197">SUM(AC192,AC194)</f>
        <v>28031192</v>
      </c>
      <c r="AD196" s="22">
        <f t="shared" si="213"/>
        <v>29172480</v>
      </c>
      <c r="AE196" s="22">
        <f t="shared" si="213"/>
        <v>28073164</v>
      </c>
      <c r="AF196" s="22">
        <f t="shared" si="213"/>
        <v>29264533</v>
      </c>
      <c r="AG196" s="22">
        <f t="shared" si="213"/>
        <v>29625635</v>
      </c>
      <c r="AH196" s="22">
        <f t="shared" si="213"/>
        <v>32491927</v>
      </c>
      <c r="AI196" s="22">
        <f t="shared" si="213"/>
        <v>30625299</v>
      </c>
      <c r="AJ196" s="22">
        <f t="shared" si="213"/>
        <v>30110198</v>
      </c>
      <c r="AK196" s="23">
        <f t="shared" si="213"/>
        <v>28254799</v>
      </c>
      <c r="AL196" s="22">
        <f t="shared" si="213"/>
        <v>27584460</v>
      </c>
      <c r="AM196" s="22">
        <f t="shared" si="213"/>
        <v>31731614</v>
      </c>
      <c r="AN196" s="22">
        <f t="shared" si="213"/>
        <v>28719188</v>
      </c>
      <c r="AO196" s="22">
        <f t="shared" si="213"/>
        <v>28776158</v>
      </c>
      <c r="AP196" s="22">
        <f t="shared" si="213"/>
        <v>30512442</v>
      </c>
      <c r="AQ196" s="25">
        <f t="shared" si="213"/>
        <v>32131679</v>
      </c>
      <c r="AR196" s="52">
        <f t="shared" si="213"/>
        <v>31411740</v>
      </c>
      <c r="AS196" s="22">
        <f t="shared" si="213"/>
        <v>31783339</v>
      </c>
      <c r="AT196" s="23">
        <f t="shared" si="213"/>
        <v>33774323</v>
      </c>
      <c r="AU196" s="22">
        <f t="shared" si="213"/>
        <v>31213795</v>
      </c>
      <c r="AV196" s="23">
        <f t="shared" si="213"/>
        <v>24357006</v>
      </c>
      <c r="AW196" s="79">
        <f t="shared" si="213"/>
        <v>30533899</v>
      </c>
    </row>
    <row r="197" spans="1:51" s="77" customFormat="1" ht="12">
      <c r="A197" s="138"/>
      <c r="B197" s="125"/>
      <c r="C197" s="75" t="s">
        <v>97</v>
      </c>
      <c r="D197" s="31"/>
      <c r="E197" s="31"/>
      <c r="F197" s="32"/>
      <c r="G197" s="32"/>
      <c r="H197" s="32"/>
      <c r="I197" s="32"/>
      <c r="J197" s="32"/>
      <c r="K197" s="32"/>
      <c r="L197" s="33"/>
      <c r="M197" s="32"/>
      <c r="N197" s="32">
        <v>0</v>
      </c>
      <c r="O197" s="32">
        <v>0</v>
      </c>
      <c r="P197" s="32">
        <v>0</v>
      </c>
      <c r="Q197" s="32">
        <v>0</v>
      </c>
      <c r="R197" s="31">
        <f t="shared" si="212"/>
        <v>0</v>
      </c>
      <c r="S197" s="76">
        <f t="shared" si="212"/>
        <v>0</v>
      </c>
      <c r="T197" s="33">
        <f t="shared" si="212"/>
        <v>0</v>
      </c>
      <c r="U197" s="33">
        <f t="shared" si="212"/>
        <v>0</v>
      </c>
      <c r="V197" s="32">
        <f t="shared" si="212"/>
        <v>0</v>
      </c>
      <c r="W197" s="33">
        <f t="shared" si="212"/>
        <v>0</v>
      </c>
      <c r="X197" s="75">
        <f t="shared" si="212"/>
        <v>0</v>
      </c>
      <c r="Z197" s="138"/>
      <c r="AA197" s="125"/>
      <c r="AB197" s="75" t="s">
        <v>97</v>
      </c>
      <c r="AC197" s="94">
        <f t="shared" si="213"/>
        <v>-9329</v>
      </c>
      <c r="AD197" s="32">
        <f t="shared" si="213"/>
        <v>-2579</v>
      </c>
      <c r="AE197" s="32">
        <f t="shared" si="213"/>
        <v>-13980</v>
      </c>
      <c r="AF197" s="32">
        <f t="shared" si="213"/>
        <v>-3523</v>
      </c>
      <c r="AG197" s="32">
        <f t="shared" si="213"/>
        <v>-8108</v>
      </c>
      <c r="AH197" s="18">
        <f t="shared" si="213"/>
        <v>0</v>
      </c>
      <c r="AI197" s="18">
        <f t="shared" si="213"/>
        <v>0</v>
      </c>
      <c r="AJ197" s="18">
        <f t="shared" si="213"/>
        <v>0</v>
      </c>
      <c r="AK197" s="18">
        <f t="shared" si="213"/>
        <v>0</v>
      </c>
      <c r="AL197" s="18">
        <f t="shared" si="213"/>
        <v>0</v>
      </c>
      <c r="AM197" s="18">
        <f t="shared" si="213"/>
        <v>0</v>
      </c>
      <c r="AN197" s="18">
        <f t="shared" si="213"/>
        <v>0</v>
      </c>
      <c r="AO197" s="18">
        <f t="shared" si="213"/>
        <v>0</v>
      </c>
      <c r="AP197" s="18">
        <f t="shared" si="213"/>
        <v>0</v>
      </c>
      <c r="AQ197" s="24">
        <f t="shared" si="213"/>
        <v>0</v>
      </c>
      <c r="AR197" s="1">
        <f t="shared" si="213"/>
        <v>0</v>
      </c>
      <c r="AS197" s="32">
        <f t="shared" si="213"/>
        <v>0</v>
      </c>
      <c r="AT197" s="33">
        <f t="shared" si="213"/>
        <v>0</v>
      </c>
      <c r="AU197" s="32">
        <f t="shared" si="213"/>
        <v>0</v>
      </c>
      <c r="AV197" s="33">
        <f t="shared" si="213"/>
        <v>0</v>
      </c>
      <c r="AW197" s="75">
        <f t="shared" si="213"/>
        <v>0</v>
      </c>
      <c r="AY197" s="93"/>
    </row>
    <row r="198" spans="1:49" ht="12">
      <c r="A198" s="138"/>
      <c r="B198" s="125"/>
      <c r="C198" s="16"/>
      <c r="D198" s="31"/>
      <c r="E198" s="31"/>
      <c r="F198" s="32"/>
      <c r="G198" s="32"/>
      <c r="H198" s="32"/>
      <c r="I198" s="32"/>
      <c r="J198" s="32"/>
      <c r="K198" s="32"/>
      <c r="L198" s="33"/>
      <c r="M198" s="32"/>
      <c r="N198" s="30"/>
      <c r="O198" s="30"/>
      <c r="P198" s="30"/>
      <c r="Q198" s="30"/>
      <c r="R198" s="80"/>
      <c r="S198" s="53"/>
      <c r="T198" s="99" t="s">
        <v>111</v>
      </c>
      <c r="U198" s="99" t="s">
        <v>112</v>
      </c>
      <c r="V198" s="100" t="s">
        <v>112</v>
      </c>
      <c r="W198" s="99" t="s">
        <v>112</v>
      </c>
      <c r="X198" s="101" t="s">
        <v>112</v>
      </c>
      <c r="Z198" s="138"/>
      <c r="AA198" s="136"/>
      <c r="AB198" s="16"/>
      <c r="AC198" s="30">
        <f aca="true" t="shared" si="214" ref="AC198:AR198">AC196/$AC196*100</f>
        <v>100</v>
      </c>
      <c r="AD198" s="30">
        <f t="shared" si="214"/>
        <v>104.07149292830644</v>
      </c>
      <c r="AE198" s="30">
        <f t="shared" si="214"/>
        <v>100.1497331972183</v>
      </c>
      <c r="AF198" s="30">
        <f t="shared" si="214"/>
        <v>104.39988781069319</v>
      </c>
      <c r="AG198" s="30">
        <f t="shared" si="214"/>
        <v>105.68810273926275</v>
      </c>
      <c r="AH198" s="30">
        <f t="shared" si="214"/>
        <v>115.91346882430116</v>
      </c>
      <c r="AI198" s="30">
        <f t="shared" si="214"/>
        <v>109.25435850177188</v>
      </c>
      <c r="AJ198" s="30">
        <f t="shared" si="214"/>
        <v>107.41675915886846</v>
      </c>
      <c r="AK198" s="30">
        <f t="shared" si="214"/>
        <v>100.79770778210218</v>
      </c>
      <c r="AL198" s="30">
        <f t="shared" si="214"/>
        <v>98.40630394882957</v>
      </c>
      <c r="AM198" s="30">
        <f t="shared" si="214"/>
        <v>113.20108684639598</v>
      </c>
      <c r="AN198" s="30">
        <f t="shared" si="214"/>
        <v>102.4543943760936</v>
      </c>
      <c r="AO198" s="30">
        <f t="shared" si="214"/>
        <v>102.65763225481099</v>
      </c>
      <c r="AP198" s="30">
        <f t="shared" si="214"/>
        <v>108.85174629748175</v>
      </c>
      <c r="AQ198" s="80">
        <f t="shared" si="214"/>
        <v>114.6283005018124</v>
      </c>
      <c r="AR198" s="53">
        <f t="shared" si="214"/>
        <v>112.05995092895087</v>
      </c>
      <c r="AS198" s="30">
        <f>AS196/$AC196*100</f>
        <v>113.38561342664273</v>
      </c>
      <c r="AT198" s="59">
        <f>AT196/$AC196*100</f>
        <v>120.48835811192046</v>
      </c>
      <c r="AU198" s="30">
        <f>AU196/$AC196*100</f>
        <v>111.35379116235941</v>
      </c>
      <c r="AV198" s="59">
        <f>AV196/$AC196*100</f>
        <v>86.89250888795596</v>
      </c>
      <c r="AW198" s="81">
        <f>AW196/$AC196*100</f>
        <v>108.92829316712611</v>
      </c>
    </row>
    <row r="199" spans="1:58" ht="12">
      <c r="A199" s="138"/>
      <c r="B199" s="126" t="s">
        <v>99</v>
      </c>
      <c r="C199" s="20" t="s">
        <v>95</v>
      </c>
      <c r="D199" s="25"/>
      <c r="E199" s="25"/>
      <c r="F199" s="22"/>
      <c r="G199" s="22"/>
      <c r="H199" s="22"/>
      <c r="I199" s="22"/>
      <c r="J199" s="22"/>
      <c r="K199" s="22"/>
      <c r="L199" s="23"/>
      <c r="M199" s="22"/>
      <c r="N199" s="22"/>
      <c r="O199" s="22"/>
      <c r="P199" s="22"/>
      <c r="Q199" s="22"/>
      <c r="R199" s="25"/>
      <c r="S199" s="52"/>
      <c r="T199" s="23"/>
      <c r="U199" s="23"/>
      <c r="V199" s="22"/>
      <c r="W199" s="23"/>
      <c r="X199" s="79"/>
      <c r="Z199" s="138"/>
      <c r="AA199" s="126" t="s">
        <v>99</v>
      </c>
      <c r="AB199" s="20" t="s">
        <v>95</v>
      </c>
      <c r="AC199" s="89"/>
      <c r="AD199" s="90"/>
      <c r="AE199" s="90"/>
      <c r="AF199" s="90"/>
      <c r="AG199" s="90"/>
      <c r="AH199" s="90"/>
      <c r="AI199" s="90"/>
      <c r="AJ199" s="90"/>
      <c r="AK199" s="91"/>
      <c r="AL199" s="90"/>
      <c r="AM199" s="90"/>
      <c r="AN199" s="90"/>
      <c r="AO199" s="90"/>
      <c r="AP199" s="90"/>
      <c r="AQ199" s="89"/>
      <c r="AR199" s="92"/>
      <c r="AS199" s="22"/>
      <c r="AT199" s="23"/>
      <c r="AU199" s="22"/>
      <c r="AV199" s="23"/>
      <c r="AW199" s="79"/>
      <c r="AY199" s="93"/>
      <c r="AZ199" s="77"/>
      <c r="BA199" s="77"/>
      <c r="BB199" s="77"/>
      <c r="BC199" s="77"/>
      <c r="BD199" s="77"/>
      <c r="BE199" s="77"/>
      <c r="BF199" s="77"/>
    </row>
    <row r="200" spans="1:49" ht="12">
      <c r="A200" s="138"/>
      <c r="B200" s="125"/>
      <c r="C200" s="16" t="s">
        <v>98</v>
      </c>
      <c r="D200" s="24"/>
      <c r="E200" s="24"/>
      <c r="F200" s="18"/>
      <c r="G200" s="18"/>
      <c r="H200" s="18"/>
      <c r="I200" s="18"/>
      <c r="J200" s="18"/>
      <c r="K200" s="18"/>
      <c r="L200" s="19"/>
      <c r="M200" s="18"/>
      <c r="N200" s="18"/>
      <c r="O200" s="18"/>
      <c r="P200" s="18"/>
      <c r="Q200" s="18"/>
      <c r="R200" s="24"/>
      <c r="S200" s="1"/>
      <c r="T200" s="19"/>
      <c r="U200" s="19"/>
      <c r="V200" s="18"/>
      <c r="W200" s="19"/>
      <c r="X200" s="78"/>
      <c r="Z200" s="138"/>
      <c r="AA200" s="125"/>
      <c r="AB200" s="16" t="s">
        <v>98</v>
      </c>
      <c r="AC200" s="31"/>
      <c r="AD200" s="32"/>
      <c r="AE200" s="32"/>
      <c r="AF200" s="32"/>
      <c r="AG200" s="32"/>
      <c r="AH200" s="32"/>
      <c r="AI200" s="32"/>
      <c r="AJ200" s="32"/>
      <c r="AK200" s="33"/>
      <c r="AL200" s="32"/>
      <c r="AM200" s="32"/>
      <c r="AN200" s="32"/>
      <c r="AO200" s="32"/>
      <c r="AP200" s="32"/>
      <c r="AQ200" s="31"/>
      <c r="AR200" s="76"/>
      <c r="AS200" s="18"/>
      <c r="AT200" s="19"/>
      <c r="AU200" s="18"/>
      <c r="AV200" s="19"/>
      <c r="AW200" s="78"/>
    </row>
    <row r="201" spans="1:49" ht="12">
      <c r="A201" s="138"/>
      <c r="B201" s="125"/>
      <c r="C201" s="26" t="s">
        <v>12</v>
      </c>
      <c r="D201" s="82"/>
      <c r="E201" s="82"/>
      <c r="F201" s="83"/>
      <c r="G201" s="83"/>
      <c r="H201" s="83"/>
      <c r="I201" s="83"/>
      <c r="J201" s="83"/>
      <c r="K201" s="83"/>
      <c r="L201" s="84"/>
      <c r="M201" s="83"/>
      <c r="N201" s="83"/>
      <c r="O201" s="83"/>
      <c r="P201" s="83"/>
      <c r="Q201" s="83"/>
      <c r="R201" s="82">
        <f>SUM(R199:R200)</f>
        <v>0</v>
      </c>
      <c r="S201" s="85">
        <f>SUM(S199:S200)</f>
        <v>0</v>
      </c>
      <c r="T201" s="84"/>
      <c r="U201" s="84"/>
      <c r="V201" s="83"/>
      <c r="W201" s="84"/>
      <c r="X201" s="86"/>
      <c r="Z201" s="138"/>
      <c r="AA201" s="125"/>
      <c r="AB201" s="26" t="s">
        <v>12</v>
      </c>
      <c r="AC201" s="82">
        <f aca="true" t="shared" si="215" ref="AC201:AP201">SUM(AC199:AC200)</f>
        <v>0</v>
      </c>
      <c r="AD201" s="83">
        <f t="shared" si="215"/>
        <v>0</v>
      </c>
      <c r="AE201" s="83">
        <f t="shared" si="215"/>
        <v>0</v>
      </c>
      <c r="AF201" s="83">
        <f t="shared" si="215"/>
        <v>0</v>
      </c>
      <c r="AG201" s="83">
        <f t="shared" si="215"/>
        <v>0</v>
      </c>
      <c r="AH201" s="83">
        <f t="shared" si="215"/>
        <v>0</v>
      </c>
      <c r="AI201" s="83">
        <f t="shared" si="215"/>
        <v>0</v>
      </c>
      <c r="AJ201" s="83">
        <f t="shared" si="215"/>
        <v>0</v>
      </c>
      <c r="AK201" s="84">
        <f t="shared" si="215"/>
        <v>0</v>
      </c>
      <c r="AL201" s="83">
        <f t="shared" si="215"/>
        <v>0</v>
      </c>
      <c r="AM201" s="83">
        <f t="shared" si="215"/>
        <v>0</v>
      </c>
      <c r="AN201" s="83">
        <f t="shared" si="215"/>
        <v>0</v>
      </c>
      <c r="AO201" s="83">
        <f t="shared" si="215"/>
        <v>0</v>
      </c>
      <c r="AP201" s="83">
        <f t="shared" si="215"/>
        <v>0</v>
      </c>
      <c r="AQ201" s="82">
        <f>SUM(AQ199:AQ200)</f>
        <v>0</v>
      </c>
      <c r="AR201" s="84">
        <f>SUM(AR199:AR200)</f>
        <v>0</v>
      </c>
      <c r="AS201" s="83"/>
      <c r="AT201" s="84"/>
      <c r="AU201" s="83"/>
      <c r="AV201" s="84"/>
      <c r="AW201" s="86"/>
    </row>
    <row r="202" spans="1:49" ht="12">
      <c r="A202" s="138"/>
      <c r="B202" s="126" t="s">
        <v>104</v>
      </c>
      <c r="C202" s="16" t="s">
        <v>103</v>
      </c>
      <c r="D202" s="24">
        <v>37210</v>
      </c>
      <c r="E202" s="24">
        <v>17200</v>
      </c>
      <c r="F202" s="18">
        <v>32324</v>
      </c>
      <c r="G202" s="18">
        <v>30660</v>
      </c>
      <c r="H202" s="18">
        <v>30293</v>
      </c>
      <c r="I202" s="18">
        <v>28676</v>
      </c>
      <c r="J202" s="18">
        <v>26484</v>
      </c>
      <c r="K202" s="18">
        <v>25591</v>
      </c>
      <c r="L202" s="19">
        <v>25433</v>
      </c>
      <c r="M202" s="18">
        <v>16800</v>
      </c>
      <c r="N202" s="18">
        <v>5710</v>
      </c>
      <c r="O202" s="18"/>
      <c r="P202" s="18"/>
      <c r="Q202" s="18"/>
      <c r="R202" s="24">
        <v>818</v>
      </c>
      <c r="S202" s="1">
        <v>6013</v>
      </c>
      <c r="T202" s="19">
        <v>6948</v>
      </c>
      <c r="U202" s="19">
        <v>11214</v>
      </c>
      <c r="V202" s="18">
        <v>8041</v>
      </c>
      <c r="W202" s="19">
        <v>7592</v>
      </c>
      <c r="X202" s="78">
        <v>8881</v>
      </c>
      <c r="Z202" s="138"/>
      <c r="AA202" s="126" t="s">
        <v>104</v>
      </c>
      <c r="AB202" s="16" t="s">
        <v>103</v>
      </c>
      <c r="AC202" s="24">
        <v>14723785</v>
      </c>
      <c r="AD202" s="18">
        <v>16032022</v>
      </c>
      <c r="AE202" s="18">
        <v>15300123</v>
      </c>
      <c r="AF202" s="18">
        <v>14290597</v>
      </c>
      <c r="AG202" s="18">
        <v>13855621</v>
      </c>
      <c r="AH202" s="18">
        <v>13335267</v>
      </c>
      <c r="AI202" s="18">
        <v>13337853</v>
      </c>
      <c r="AJ202" s="18">
        <v>13283183</v>
      </c>
      <c r="AK202" s="19">
        <v>11550413</v>
      </c>
      <c r="AL202" s="18">
        <v>12680779</v>
      </c>
      <c r="AM202" s="18">
        <v>13227754</v>
      </c>
      <c r="AN202" s="18">
        <v>10432081</v>
      </c>
      <c r="AO202" s="18">
        <v>8665523</v>
      </c>
      <c r="AP202" s="18">
        <v>8659614</v>
      </c>
      <c r="AQ202" s="24">
        <v>8963718</v>
      </c>
      <c r="AR202" s="19">
        <v>12765485</v>
      </c>
      <c r="AS202" s="18">
        <v>18309357</v>
      </c>
      <c r="AT202" s="19">
        <v>19535934</v>
      </c>
      <c r="AU202" s="18">
        <v>17502565</v>
      </c>
      <c r="AV202" s="19">
        <v>13806903</v>
      </c>
      <c r="AW202" s="78">
        <v>15270028</v>
      </c>
    </row>
    <row r="203" spans="1:58" s="77" customFormat="1" ht="12">
      <c r="A203" s="138"/>
      <c r="B203" s="125"/>
      <c r="C203" s="75" t="s">
        <v>97</v>
      </c>
      <c r="D203" s="31"/>
      <c r="E203" s="31"/>
      <c r="F203" s="32"/>
      <c r="G203" s="32"/>
      <c r="H203" s="32"/>
      <c r="I203" s="32"/>
      <c r="J203" s="32"/>
      <c r="K203" s="32"/>
      <c r="L203" s="33"/>
      <c r="M203" s="32"/>
      <c r="N203" s="32"/>
      <c r="O203" s="32"/>
      <c r="P203" s="32"/>
      <c r="Q203" s="32"/>
      <c r="R203" s="31"/>
      <c r="S203" s="76"/>
      <c r="T203" s="33"/>
      <c r="U203" s="33"/>
      <c r="V203" s="32"/>
      <c r="W203" s="33"/>
      <c r="X203" s="75"/>
      <c r="Z203" s="138"/>
      <c r="AA203" s="125"/>
      <c r="AB203" s="75" t="s">
        <v>97</v>
      </c>
      <c r="AC203" s="31">
        <v>-4077</v>
      </c>
      <c r="AD203" s="95"/>
      <c r="AE203" s="95"/>
      <c r="AF203" s="95"/>
      <c r="AG203" s="95"/>
      <c r="AH203" s="95"/>
      <c r="AI203" s="95"/>
      <c r="AJ203" s="95"/>
      <c r="AK203" s="96"/>
      <c r="AL203" s="95"/>
      <c r="AM203" s="95"/>
      <c r="AN203" s="95"/>
      <c r="AO203" s="95"/>
      <c r="AP203" s="95"/>
      <c r="AQ203" s="97"/>
      <c r="AR203" s="98"/>
      <c r="AS203" s="32"/>
      <c r="AT203" s="33"/>
      <c r="AU203" s="32"/>
      <c r="AV203" s="33"/>
      <c r="AW203" s="75"/>
      <c r="AY203" s="49"/>
      <c r="AZ203" s="6"/>
      <c r="BA203" s="6"/>
      <c r="BB203" s="6"/>
      <c r="BC203" s="6"/>
      <c r="BD203" s="6"/>
      <c r="BE203" s="6"/>
      <c r="BF203" s="6"/>
    </row>
    <row r="204" spans="1:49" ht="12">
      <c r="A204" s="138"/>
      <c r="B204" s="125"/>
      <c r="C204" s="16" t="s">
        <v>105</v>
      </c>
      <c r="D204" s="24">
        <v>2017798</v>
      </c>
      <c r="E204" s="24">
        <v>2016775</v>
      </c>
      <c r="F204" s="18">
        <v>1500549</v>
      </c>
      <c r="G204" s="18">
        <v>1165025</v>
      </c>
      <c r="H204" s="18">
        <v>1775641</v>
      </c>
      <c r="I204" s="18">
        <v>1835312</v>
      </c>
      <c r="J204" s="18">
        <v>1358356</v>
      </c>
      <c r="K204" s="18">
        <v>1148907</v>
      </c>
      <c r="L204" s="19">
        <v>646832</v>
      </c>
      <c r="M204" s="18">
        <v>825573</v>
      </c>
      <c r="N204" s="18">
        <v>540132</v>
      </c>
      <c r="O204" s="18">
        <v>344567</v>
      </c>
      <c r="P204" s="18">
        <v>306315</v>
      </c>
      <c r="Q204" s="18">
        <v>233892</v>
      </c>
      <c r="R204" s="24">
        <v>694653</v>
      </c>
      <c r="S204" s="1">
        <v>644541</v>
      </c>
      <c r="T204" s="19">
        <v>1474407</v>
      </c>
      <c r="U204" s="19">
        <v>1388908</v>
      </c>
      <c r="V204" s="18">
        <v>1949162</v>
      </c>
      <c r="W204" s="19">
        <v>645097</v>
      </c>
      <c r="X204" s="78">
        <v>656828</v>
      </c>
      <c r="Z204" s="138"/>
      <c r="AA204" s="125"/>
      <c r="AB204" s="16" t="s">
        <v>105</v>
      </c>
      <c r="AC204" s="24">
        <v>15222203</v>
      </c>
      <c r="AD204" s="18">
        <v>15490985</v>
      </c>
      <c r="AE204" s="18">
        <v>14146270</v>
      </c>
      <c r="AF204" s="18">
        <v>13856438</v>
      </c>
      <c r="AG204" s="18">
        <v>14053618</v>
      </c>
      <c r="AH204" s="18">
        <v>14857851</v>
      </c>
      <c r="AI204" s="18">
        <v>18242399</v>
      </c>
      <c r="AJ204" s="18">
        <v>16046155</v>
      </c>
      <c r="AK204" s="19">
        <v>13675343</v>
      </c>
      <c r="AL204" s="18">
        <v>13055835</v>
      </c>
      <c r="AM204" s="18">
        <v>13307197</v>
      </c>
      <c r="AN204" s="18">
        <v>11840995</v>
      </c>
      <c r="AO204" s="18">
        <v>11509795</v>
      </c>
      <c r="AP204" s="18">
        <v>11669351</v>
      </c>
      <c r="AQ204" s="24">
        <v>12205437</v>
      </c>
      <c r="AR204" s="1">
        <v>15501610</v>
      </c>
      <c r="AS204" s="18">
        <v>16664607</v>
      </c>
      <c r="AT204" s="19">
        <v>17802037</v>
      </c>
      <c r="AU204" s="18">
        <v>17416012</v>
      </c>
      <c r="AV204" s="19">
        <v>13822423</v>
      </c>
      <c r="AW204" s="78">
        <v>15810956</v>
      </c>
    </row>
    <row r="205" spans="1:58" s="77" customFormat="1" ht="12">
      <c r="A205" s="138"/>
      <c r="B205" s="125"/>
      <c r="C205" s="75" t="s">
        <v>97</v>
      </c>
      <c r="D205" s="31"/>
      <c r="E205" s="31"/>
      <c r="F205" s="32"/>
      <c r="G205" s="32"/>
      <c r="H205" s="32"/>
      <c r="I205" s="32"/>
      <c r="J205" s="32"/>
      <c r="K205" s="32"/>
      <c r="L205" s="33"/>
      <c r="M205" s="32"/>
      <c r="N205" s="32"/>
      <c r="O205" s="32"/>
      <c r="P205" s="32"/>
      <c r="Q205" s="32"/>
      <c r="R205" s="31"/>
      <c r="S205" s="76"/>
      <c r="T205" s="33"/>
      <c r="U205" s="33"/>
      <c r="V205" s="32"/>
      <c r="W205" s="33"/>
      <c r="X205" s="75"/>
      <c r="Z205" s="138"/>
      <c r="AA205" s="125"/>
      <c r="AB205" s="75" t="s">
        <v>97</v>
      </c>
      <c r="AC205" s="31">
        <v>-5252</v>
      </c>
      <c r="AD205" s="31">
        <v>-2579</v>
      </c>
      <c r="AE205" s="31">
        <v>-13980</v>
      </c>
      <c r="AF205" s="32">
        <v>-3523</v>
      </c>
      <c r="AG205" s="32">
        <v>-4054</v>
      </c>
      <c r="AH205" s="95"/>
      <c r="AI205" s="95"/>
      <c r="AJ205" s="95"/>
      <c r="AK205" s="96"/>
      <c r="AL205" s="95"/>
      <c r="AM205" s="95"/>
      <c r="AN205" s="95"/>
      <c r="AO205" s="95"/>
      <c r="AP205" s="95"/>
      <c r="AQ205" s="97"/>
      <c r="AR205" s="98"/>
      <c r="AS205" s="32"/>
      <c r="AT205" s="33"/>
      <c r="AU205" s="32"/>
      <c r="AV205" s="33"/>
      <c r="AW205" s="75"/>
      <c r="AY205" s="49"/>
      <c r="AZ205" s="6"/>
      <c r="BA205" s="6"/>
      <c r="BB205" s="6"/>
      <c r="BC205" s="6"/>
      <c r="BD205" s="6"/>
      <c r="BE205" s="6"/>
      <c r="BF205" s="6"/>
    </row>
    <row r="206" spans="1:49" ht="12">
      <c r="A206" s="138"/>
      <c r="B206" s="125"/>
      <c r="C206" s="20" t="s">
        <v>12</v>
      </c>
      <c r="D206" s="25">
        <v>2055008</v>
      </c>
      <c r="E206" s="25">
        <v>2033975</v>
      </c>
      <c r="F206" s="22">
        <v>1532873</v>
      </c>
      <c r="G206" s="22">
        <v>1195685</v>
      </c>
      <c r="H206" s="22">
        <v>1805934</v>
      </c>
      <c r="I206" s="22">
        <v>1863988</v>
      </c>
      <c r="J206" s="22">
        <v>1384840</v>
      </c>
      <c r="K206" s="22">
        <v>1174498</v>
      </c>
      <c r="L206" s="23">
        <v>672265</v>
      </c>
      <c r="M206" s="22">
        <v>842373</v>
      </c>
      <c r="N206" s="22">
        <v>545842</v>
      </c>
      <c r="O206" s="22">
        <v>344567</v>
      </c>
      <c r="P206" s="22">
        <v>306315</v>
      </c>
      <c r="Q206" s="22">
        <v>233892</v>
      </c>
      <c r="R206" s="25">
        <f aca="true" t="shared" si="216" ref="R206:X207">SUM(R202,R204)</f>
        <v>695471</v>
      </c>
      <c r="S206" s="52">
        <f t="shared" si="216"/>
        <v>650554</v>
      </c>
      <c r="T206" s="23">
        <f t="shared" si="216"/>
        <v>1481355</v>
      </c>
      <c r="U206" s="23">
        <f t="shared" si="216"/>
        <v>1400122</v>
      </c>
      <c r="V206" s="22">
        <f t="shared" si="216"/>
        <v>1957203</v>
      </c>
      <c r="W206" s="23">
        <f t="shared" si="216"/>
        <v>652689</v>
      </c>
      <c r="X206" s="79">
        <f t="shared" si="216"/>
        <v>665709</v>
      </c>
      <c r="Z206" s="138"/>
      <c r="AA206" s="125"/>
      <c r="AB206" s="20" t="s">
        <v>12</v>
      </c>
      <c r="AC206" s="21">
        <f aca="true" t="shared" si="217" ref="AC206:AW207">SUM(AC202,AC204)</f>
        <v>29945988</v>
      </c>
      <c r="AD206" s="22">
        <f t="shared" si="217"/>
        <v>31523007</v>
      </c>
      <c r="AE206" s="22">
        <f t="shared" si="217"/>
        <v>29446393</v>
      </c>
      <c r="AF206" s="22">
        <f t="shared" si="217"/>
        <v>28147035</v>
      </c>
      <c r="AG206" s="22">
        <f t="shared" si="217"/>
        <v>27909239</v>
      </c>
      <c r="AH206" s="22">
        <f t="shared" si="217"/>
        <v>28193118</v>
      </c>
      <c r="AI206" s="22">
        <f t="shared" si="217"/>
        <v>31580252</v>
      </c>
      <c r="AJ206" s="22">
        <f t="shared" si="217"/>
        <v>29329338</v>
      </c>
      <c r="AK206" s="23">
        <f t="shared" si="217"/>
        <v>25225756</v>
      </c>
      <c r="AL206" s="22">
        <f t="shared" si="217"/>
        <v>25736614</v>
      </c>
      <c r="AM206" s="22">
        <f t="shared" si="217"/>
        <v>26534951</v>
      </c>
      <c r="AN206" s="22">
        <f t="shared" si="217"/>
        <v>22273076</v>
      </c>
      <c r="AO206" s="22">
        <f t="shared" si="217"/>
        <v>20175318</v>
      </c>
      <c r="AP206" s="22">
        <f t="shared" si="217"/>
        <v>20328965</v>
      </c>
      <c r="AQ206" s="25">
        <f t="shared" si="217"/>
        <v>21169155</v>
      </c>
      <c r="AR206" s="52">
        <f t="shared" si="217"/>
        <v>28267095</v>
      </c>
      <c r="AS206" s="22">
        <f t="shared" si="217"/>
        <v>34973964</v>
      </c>
      <c r="AT206" s="23">
        <f t="shared" si="217"/>
        <v>37337971</v>
      </c>
      <c r="AU206" s="22">
        <f t="shared" si="217"/>
        <v>34918577</v>
      </c>
      <c r="AV206" s="23">
        <f t="shared" si="217"/>
        <v>27629326</v>
      </c>
      <c r="AW206" s="79">
        <f t="shared" si="217"/>
        <v>31080984</v>
      </c>
    </row>
    <row r="207" spans="1:58" s="77" customFormat="1" ht="12">
      <c r="A207" s="138"/>
      <c r="B207" s="125"/>
      <c r="C207" s="75" t="s">
        <v>97</v>
      </c>
      <c r="D207" s="31"/>
      <c r="E207" s="31"/>
      <c r="F207" s="32"/>
      <c r="G207" s="32"/>
      <c r="H207" s="32"/>
      <c r="I207" s="32"/>
      <c r="J207" s="32"/>
      <c r="K207" s="32"/>
      <c r="L207" s="33"/>
      <c r="M207" s="32"/>
      <c r="N207" s="32">
        <v>0</v>
      </c>
      <c r="O207" s="32">
        <v>0</v>
      </c>
      <c r="P207" s="32">
        <v>0</v>
      </c>
      <c r="Q207" s="32">
        <v>0</v>
      </c>
      <c r="R207" s="31">
        <f t="shared" si="216"/>
        <v>0</v>
      </c>
      <c r="S207" s="76">
        <f t="shared" si="216"/>
        <v>0</v>
      </c>
      <c r="T207" s="33">
        <f t="shared" si="216"/>
        <v>0</v>
      </c>
      <c r="U207" s="33">
        <f t="shared" si="216"/>
        <v>0</v>
      </c>
      <c r="V207" s="32">
        <f t="shared" si="216"/>
        <v>0</v>
      </c>
      <c r="W207" s="33">
        <f t="shared" si="216"/>
        <v>0</v>
      </c>
      <c r="X207" s="75">
        <f t="shared" si="216"/>
        <v>0</v>
      </c>
      <c r="Z207" s="138"/>
      <c r="AA207" s="125"/>
      <c r="AB207" s="75" t="s">
        <v>97</v>
      </c>
      <c r="AC207" s="76">
        <f t="shared" si="217"/>
        <v>-9329</v>
      </c>
      <c r="AD207" s="32">
        <f t="shared" si="217"/>
        <v>-2579</v>
      </c>
      <c r="AE207" s="31">
        <f t="shared" si="217"/>
        <v>-13980</v>
      </c>
      <c r="AF207" s="31">
        <f t="shared" si="217"/>
        <v>-3523</v>
      </c>
      <c r="AG207" s="31">
        <f t="shared" si="217"/>
        <v>-4054</v>
      </c>
      <c r="AH207" s="95">
        <f t="shared" si="217"/>
        <v>0</v>
      </c>
      <c r="AI207" s="95">
        <f t="shared" si="217"/>
        <v>0</v>
      </c>
      <c r="AJ207" s="95">
        <f t="shared" si="217"/>
        <v>0</v>
      </c>
      <c r="AK207" s="95">
        <f t="shared" si="217"/>
        <v>0</v>
      </c>
      <c r="AL207" s="95">
        <f t="shared" si="217"/>
        <v>0</v>
      </c>
      <c r="AM207" s="95">
        <f t="shared" si="217"/>
        <v>0</v>
      </c>
      <c r="AN207" s="95">
        <f t="shared" si="217"/>
        <v>0</v>
      </c>
      <c r="AO207" s="95">
        <f t="shared" si="217"/>
        <v>0</v>
      </c>
      <c r="AP207" s="95">
        <f t="shared" si="217"/>
        <v>0</v>
      </c>
      <c r="AQ207" s="95">
        <f t="shared" si="217"/>
        <v>0</v>
      </c>
      <c r="AR207" s="98">
        <f t="shared" si="217"/>
        <v>0</v>
      </c>
      <c r="AS207" s="32">
        <f t="shared" si="217"/>
        <v>0</v>
      </c>
      <c r="AT207" s="33">
        <f t="shared" si="217"/>
        <v>0</v>
      </c>
      <c r="AU207" s="32">
        <f t="shared" si="217"/>
        <v>0</v>
      </c>
      <c r="AV207" s="33">
        <f t="shared" si="217"/>
        <v>0</v>
      </c>
      <c r="AW207" s="75">
        <f t="shared" si="217"/>
        <v>0</v>
      </c>
      <c r="AY207" s="49"/>
      <c r="AZ207" s="6"/>
      <c r="BA207" s="6"/>
      <c r="BB207" s="6"/>
      <c r="BC207" s="6"/>
      <c r="BD207" s="6"/>
      <c r="BE207" s="6"/>
      <c r="BF207" s="6"/>
    </row>
    <row r="208" spans="1:49" ht="12">
      <c r="A208" s="138"/>
      <c r="B208" s="136"/>
      <c r="C208" s="16"/>
      <c r="D208" s="30">
        <f aca="true" t="shared" si="218" ref="D208:X208">D206/$D206*100</f>
        <v>100</v>
      </c>
      <c r="E208" s="30">
        <f t="shared" si="218"/>
        <v>98.97650033479188</v>
      </c>
      <c r="F208" s="30">
        <f t="shared" si="218"/>
        <v>74.59206971457046</v>
      </c>
      <c r="G208" s="30">
        <f t="shared" si="218"/>
        <v>58.1839584079478</v>
      </c>
      <c r="H208" s="30">
        <f t="shared" si="218"/>
        <v>87.87965788940969</v>
      </c>
      <c r="I208" s="30">
        <f t="shared" si="218"/>
        <v>90.70465905728834</v>
      </c>
      <c r="J208" s="30">
        <f t="shared" si="218"/>
        <v>67.3885454460518</v>
      </c>
      <c r="K208" s="30">
        <f t="shared" si="218"/>
        <v>57.152964854638036</v>
      </c>
      <c r="L208" s="30">
        <f t="shared" si="218"/>
        <v>32.71349795231941</v>
      </c>
      <c r="M208" s="30">
        <f t="shared" si="218"/>
        <v>40.991227284759965</v>
      </c>
      <c r="N208" s="30">
        <f>N206/$D206*100</f>
        <v>26.56155109858453</v>
      </c>
      <c r="O208" s="30">
        <f t="shared" si="218"/>
        <v>16.767185334558306</v>
      </c>
      <c r="P208" s="30">
        <f t="shared" si="218"/>
        <v>14.90578138868559</v>
      </c>
      <c r="Q208" s="30">
        <f t="shared" si="218"/>
        <v>11.38156153163394</v>
      </c>
      <c r="R208" s="80">
        <f t="shared" si="218"/>
        <v>33.8427392983385</v>
      </c>
      <c r="S208" s="53">
        <f t="shared" si="218"/>
        <v>31.657005714819604</v>
      </c>
      <c r="T208" s="59">
        <f t="shared" si="218"/>
        <v>72.08512083651256</v>
      </c>
      <c r="U208" s="59">
        <f t="shared" si="218"/>
        <v>68.13219218611314</v>
      </c>
      <c r="V208" s="30">
        <f t="shared" si="218"/>
        <v>95.24065113128513</v>
      </c>
      <c r="W208" s="59">
        <f t="shared" si="218"/>
        <v>31.76089825441069</v>
      </c>
      <c r="X208" s="81">
        <f t="shared" si="218"/>
        <v>32.394472430277645</v>
      </c>
      <c r="Z208" s="138"/>
      <c r="AA208" s="125"/>
      <c r="AB208" s="16"/>
      <c r="AC208" s="30">
        <f aca="true" t="shared" si="219" ref="AC208:AR208">AC206/$AC206*100</f>
        <v>100</v>
      </c>
      <c r="AD208" s="30">
        <f t="shared" si="219"/>
        <v>105.26621128680075</v>
      </c>
      <c r="AE208" s="30">
        <f t="shared" si="219"/>
        <v>98.33167968944622</v>
      </c>
      <c r="AF208" s="30">
        <f t="shared" si="219"/>
        <v>93.99267441100957</v>
      </c>
      <c r="AG208" s="30">
        <f t="shared" si="219"/>
        <v>93.19859141064238</v>
      </c>
      <c r="AH208" s="30">
        <f t="shared" si="219"/>
        <v>94.14656146926927</v>
      </c>
      <c r="AI208" s="30">
        <f t="shared" si="219"/>
        <v>105.45737211943049</v>
      </c>
      <c r="AJ208" s="30">
        <f t="shared" si="219"/>
        <v>97.94079260300245</v>
      </c>
      <c r="AK208" s="30">
        <f t="shared" si="219"/>
        <v>84.23751455453731</v>
      </c>
      <c r="AL208" s="30">
        <f t="shared" si="219"/>
        <v>85.94344591335575</v>
      </c>
      <c r="AM208" s="30">
        <f t="shared" si="219"/>
        <v>88.60936897456848</v>
      </c>
      <c r="AN208" s="30">
        <f t="shared" si="219"/>
        <v>74.37749591030358</v>
      </c>
      <c r="AO208" s="30">
        <f t="shared" si="219"/>
        <v>67.37235719188828</v>
      </c>
      <c r="AP208" s="30">
        <f t="shared" si="219"/>
        <v>67.88543760853707</v>
      </c>
      <c r="AQ208" s="80">
        <f t="shared" si="219"/>
        <v>70.69112229658276</v>
      </c>
      <c r="AR208" s="53">
        <f t="shared" si="219"/>
        <v>94.39359623065367</v>
      </c>
      <c r="AS208" s="30">
        <f>AS206/$AC206*100</f>
        <v>116.79014898423121</v>
      </c>
      <c r="AT208" s="59">
        <f>AT206/$AC206*100</f>
        <v>124.68438510026785</v>
      </c>
      <c r="AU208" s="30">
        <f>AU206/$AC206*100</f>
        <v>116.60519265552367</v>
      </c>
      <c r="AV208" s="59">
        <f>AV206/$AC206*100</f>
        <v>92.26386519623263</v>
      </c>
      <c r="AW208" s="81">
        <f>AW206/$AC206*100</f>
        <v>103.79014377485225</v>
      </c>
    </row>
    <row r="209" spans="1:49" ht="12">
      <c r="A209" s="138"/>
      <c r="B209" s="126" t="s">
        <v>99</v>
      </c>
      <c r="C209" s="20" t="s">
        <v>103</v>
      </c>
      <c r="D209" s="25"/>
      <c r="E209" s="25"/>
      <c r="F209" s="22"/>
      <c r="G209" s="22"/>
      <c r="H209" s="22"/>
      <c r="I209" s="22"/>
      <c r="J209" s="22"/>
      <c r="K209" s="22"/>
      <c r="L209" s="23"/>
      <c r="M209" s="22"/>
      <c r="N209" s="22"/>
      <c r="O209" s="22"/>
      <c r="P209" s="22"/>
      <c r="Q209" s="22"/>
      <c r="R209" s="25"/>
      <c r="S209" s="52"/>
      <c r="T209" s="19"/>
      <c r="U209" s="19"/>
      <c r="V209" s="18"/>
      <c r="W209" s="19"/>
      <c r="X209" s="78"/>
      <c r="Z209" s="138"/>
      <c r="AA209" s="126" t="s">
        <v>99</v>
      </c>
      <c r="AB209" s="20" t="s">
        <v>103</v>
      </c>
      <c r="AC209" s="102">
        <v>19829980</v>
      </c>
      <c r="AD209" s="22">
        <v>19447640</v>
      </c>
      <c r="AE209" s="22">
        <v>18740550</v>
      </c>
      <c r="AF209" s="22">
        <v>17223460</v>
      </c>
      <c r="AG209" s="22">
        <v>16551655</v>
      </c>
      <c r="AH209" s="22">
        <v>17615880</v>
      </c>
      <c r="AI209" s="22">
        <v>17862495</v>
      </c>
      <c r="AJ209" s="22">
        <v>17806300</v>
      </c>
      <c r="AK209" s="22">
        <v>16365060</v>
      </c>
      <c r="AL209" s="22">
        <v>15906985</v>
      </c>
      <c r="AM209" s="22">
        <v>17172045</v>
      </c>
      <c r="AN209" s="22">
        <v>17458160</v>
      </c>
      <c r="AO209" s="22">
        <v>17829375</v>
      </c>
      <c r="AP209" s="22">
        <v>18727145</v>
      </c>
      <c r="AQ209" s="22">
        <v>19862065</v>
      </c>
      <c r="AR209" s="23">
        <v>20890160</v>
      </c>
      <c r="AS209" s="22">
        <v>21316945</v>
      </c>
      <c r="AT209" s="23">
        <v>21278360</v>
      </c>
      <c r="AU209" s="22">
        <v>21251025</v>
      </c>
      <c r="AV209" s="23">
        <v>16947540</v>
      </c>
      <c r="AW209" s="79">
        <v>18424565</v>
      </c>
    </row>
    <row r="210" spans="1:49" ht="12">
      <c r="A210" s="138"/>
      <c r="B210" s="125"/>
      <c r="C210" s="16" t="s">
        <v>105</v>
      </c>
      <c r="D210" s="24"/>
      <c r="E210" s="24"/>
      <c r="F210" s="18"/>
      <c r="G210" s="18"/>
      <c r="H210" s="18"/>
      <c r="I210" s="18"/>
      <c r="J210" s="18"/>
      <c r="K210" s="18"/>
      <c r="L210" s="19"/>
      <c r="M210" s="18"/>
      <c r="N210" s="18"/>
      <c r="O210" s="18"/>
      <c r="P210" s="18"/>
      <c r="Q210" s="18"/>
      <c r="R210" s="24"/>
      <c r="S210" s="1"/>
      <c r="T210" s="19"/>
      <c r="U210" s="19"/>
      <c r="V210" s="18"/>
      <c r="W210" s="19"/>
      <c r="X210" s="78"/>
      <c r="Z210" s="138"/>
      <c r="AA210" s="125"/>
      <c r="AB210" s="16" t="s">
        <v>105</v>
      </c>
      <c r="AC210" s="103">
        <v>19019720</v>
      </c>
      <c r="AD210" s="18">
        <v>20247540</v>
      </c>
      <c r="AE210" s="18">
        <v>19570545</v>
      </c>
      <c r="AF210" s="18">
        <v>18461930</v>
      </c>
      <c r="AG210" s="18">
        <v>18326060</v>
      </c>
      <c r="AH210" s="18">
        <v>18802705</v>
      </c>
      <c r="AI210" s="18">
        <v>19087485</v>
      </c>
      <c r="AJ210" s="18">
        <v>19180370</v>
      </c>
      <c r="AK210" s="18">
        <v>17500210</v>
      </c>
      <c r="AL210" s="18">
        <v>17103830</v>
      </c>
      <c r="AM210" s="18">
        <v>18015595</v>
      </c>
      <c r="AN210" s="18">
        <v>17958600</v>
      </c>
      <c r="AO210" s="18">
        <v>18561655</v>
      </c>
      <c r="AP210" s="18">
        <v>19321415</v>
      </c>
      <c r="AQ210" s="18">
        <v>20568970</v>
      </c>
      <c r="AR210" s="19">
        <v>21136305</v>
      </c>
      <c r="AS210" s="18">
        <v>21648275</v>
      </c>
      <c r="AT210" s="19">
        <v>21959350</v>
      </c>
      <c r="AU210" s="18">
        <v>22043935</v>
      </c>
      <c r="AV210" s="19">
        <v>17810975</v>
      </c>
      <c r="AW210" s="78">
        <v>18804980</v>
      </c>
    </row>
    <row r="211" spans="1:49" ht="12">
      <c r="A211" s="138"/>
      <c r="B211" s="125"/>
      <c r="C211" s="26" t="s">
        <v>12</v>
      </c>
      <c r="D211" s="82"/>
      <c r="E211" s="82"/>
      <c r="F211" s="83"/>
      <c r="G211" s="83"/>
      <c r="H211" s="83"/>
      <c r="I211" s="83"/>
      <c r="J211" s="83"/>
      <c r="K211" s="83"/>
      <c r="L211" s="84"/>
      <c r="M211" s="83"/>
      <c r="N211" s="83"/>
      <c r="O211" s="83"/>
      <c r="P211" s="83"/>
      <c r="Q211" s="83"/>
      <c r="R211" s="82">
        <f aca="true" t="shared" si="220" ref="R211:X211">SUM(R209:R210)</f>
        <v>0</v>
      </c>
      <c r="S211" s="85">
        <f t="shared" si="220"/>
        <v>0</v>
      </c>
      <c r="T211" s="84">
        <f t="shared" si="220"/>
        <v>0</v>
      </c>
      <c r="U211" s="84">
        <f t="shared" si="220"/>
        <v>0</v>
      </c>
      <c r="V211" s="83">
        <f t="shared" si="220"/>
        <v>0</v>
      </c>
      <c r="W211" s="84">
        <f t="shared" si="220"/>
        <v>0</v>
      </c>
      <c r="X211" s="86">
        <f t="shared" si="220"/>
        <v>0</v>
      </c>
      <c r="Z211" s="138"/>
      <c r="AA211" s="125"/>
      <c r="AB211" s="26" t="s">
        <v>12</v>
      </c>
      <c r="AC211" s="82">
        <f aca="true" t="shared" si="221" ref="AC211:AW211">SUM(AC209:AC210)</f>
        <v>38849700</v>
      </c>
      <c r="AD211" s="83">
        <f t="shared" si="221"/>
        <v>39695180</v>
      </c>
      <c r="AE211" s="83">
        <f t="shared" si="221"/>
        <v>38311095</v>
      </c>
      <c r="AF211" s="83">
        <f t="shared" si="221"/>
        <v>35685390</v>
      </c>
      <c r="AG211" s="83">
        <f t="shared" si="221"/>
        <v>34877715</v>
      </c>
      <c r="AH211" s="83">
        <f t="shared" si="221"/>
        <v>36418585</v>
      </c>
      <c r="AI211" s="83">
        <f t="shared" si="221"/>
        <v>36949980</v>
      </c>
      <c r="AJ211" s="83">
        <f t="shared" si="221"/>
        <v>36986670</v>
      </c>
      <c r="AK211" s="84">
        <f t="shared" si="221"/>
        <v>33865270</v>
      </c>
      <c r="AL211" s="83">
        <f t="shared" si="221"/>
        <v>33010815</v>
      </c>
      <c r="AM211" s="83">
        <f t="shared" si="221"/>
        <v>35187640</v>
      </c>
      <c r="AN211" s="83">
        <f t="shared" si="221"/>
        <v>35416760</v>
      </c>
      <c r="AO211" s="83">
        <f t="shared" si="221"/>
        <v>36391030</v>
      </c>
      <c r="AP211" s="83">
        <f t="shared" si="221"/>
        <v>38048560</v>
      </c>
      <c r="AQ211" s="82">
        <f t="shared" si="221"/>
        <v>40431035</v>
      </c>
      <c r="AR211" s="85">
        <f t="shared" si="221"/>
        <v>42026465</v>
      </c>
      <c r="AS211" s="83">
        <f t="shared" si="221"/>
        <v>42965220</v>
      </c>
      <c r="AT211" s="84">
        <f t="shared" si="221"/>
        <v>43237710</v>
      </c>
      <c r="AU211" s="83">
        <f t="shared" si="221"/>
        <v>43294960</v>
      </c>
      <c r="AV211" s="84">
        <f t="shared" si="221"/>
        <v>34758515</v>
      </c>
      <c r="AW211" s="86">
        <f t="shared" si="221"/>
        <v>37229545</v>
      </c>
    </row>
    <row r="212" spans="1:49" ht="12">
      <c r="A212" s="138"/>
      <c r="B212" s="126" t="s">
        <v>12</v>
      </c>
      <c r="C212" s="16" t="s">
        <v>106</v>
      </c>
      <c r="D212" s="24">
        <v>37210</v>
      </c>
      <c r="E212" s="24">
        <v>17200</v>
      </c>
      <c r="F212" s="18">
        <v>32324</v>
      </c>
      <c r="G212" s="18">
        <v>30660</v>
      </c>
      <c r="H212" s="18">
        <v>30293</v>
      </c>
      <c r="I212" s="18">
        <v>28676</v>
      </c>
      <c r="J212" s="18">
        <v>26484</v>
      </c>
      <c r="K212" s="18">
        <v>25591</v>
      </c>
      <c r="L212" s="19">
        <v>25433</v>
      </c>
      <c r="M212" s="18">
        <v>16800</v>
      </c>
      <c r="N212" s="18">
        <v>5710</v>
      </c>
      <c r="O212" s="18">
        <v>0</v>
      </c>
      <c r="P212" s="18">
        <v>0</v>
      </c>
      <c r="Q212" s="18">
        <v>0</v>
      </c>
      <c r="R212" s="24">
        <f aca="true" t="shared" si="222" ref="R212:X212">SUM(R192,R199,R202,R209)</f>
        <v>818</v>
      </c>
      <c r="S212" s="1">
        <f t="shared" si="222"/>
        <v>6013</v>
      </c>
      <c r="T212" s="19">
        <f t="shared" si="222"/>
        <v>6948</v>
      </c>
      <c r="U212" s="19">
        <f t="shared" si="222"/>
        <v>11214</v>
      </c>
      <c r="V212" s="18">
        <f t="shared" si="222"/>
        <v>8041</v>
      </c>
      <c r="W212" s="19">
        <f t="shared" si="222"/>
        <v>7592</v>
      </c>
      <c r="X212" s="78">
        <f t="shared" si="222"/>
        <v>8881</v>
      </c>
      <c r="Z212" s="138"/>
      <c r="AA212" s="126" t="s">
        <v>12</v>
      </c>
      <c r="AB212" s="16" t="s">
        <v>106</v>
      </c>
      <c r="AC212" s="25">
        <f aca="true" t="shared" si="223" ref="AC212:AW212">SUM(AC192,AC199,AC202,AC209)</f>
        <v>38720837</v>
      </c>
      <c r="AD212" s="25">
        <f t="shared" si="223"/>
        <v>40396636</v>
      </c>
      <c r="AE212" s="25">
        <f t="shared" si="223"/>
        <v>39123551</v>
      </c>
      <c r="AF212" s="25">
        <f t="shared" si="223"/>
        <v>37185816</v>
      </c>
      <c r="AG212" s="25">
        <f t="shared" si="223"/>
        <v>36431349</v>
      </c>
      <c r="AH212" s="25">
        <f t="shared" si="223"/>
        <v>38168331</v>
      </c>
      <c r="AI212" s="25">
        <f t="shared" si="223"/>
        <v>37558425</v>
      </c>
      <c r="AJ212" s="25">
        <f t="shared" si="223"/>
        <v>37211621</v>
      </c>
      <c r="AK212" s="25">
        <f t="shared" si="223"/>
        <v>33073232</v>
      </c>
      <c r="AL212" s="25">
        <f t="shared" si="223"/>
        <v>33694149</v>
      </c>
      <c r="AM212" s="25">
        <f t="shared" si="223"/>
        <v>36349713</v>
      </c>
      <c r="AN212" s="25">
        <f t="shared" si="223"/>
        <v>32902279</v>
      </c>
      <c r="AO212" s="25">
        <f t="shared" si="223"/>
        <v>32826003</v>
      </c>
      <c r="AP212" s="25">
        <f t="shared" si="223"/>
        <v>34257728</v>
      </c>
      <c r="AQ212" s="25">
        <f t="shared" si="223"/>
        <v>36265683</v>
      </c>
      <c r="AR212" s="23">
        <f t="shared" si="223"/>
        <v>40437825</v>
      </c>
      <c r="AS212" s="18">
        <f t="shared" si="223"/>
        <v>46956111</v>
      </c>
      <c r="AT212" s="19">
        <f t="shared" si="223"/>
        <v>48040263</v>
      </c>
      <c r="AU212" s="18">
        <f t="shared" si="223"/>
        <v>45388039</v>
      </c>
      <c r="AV212" s="19">
        <f t="shared" si="223"/>
        <v>36356783</v>
      </c>
      <c r="AW212" s="78">
        <f t="shared" si="223"/>
        <v>40467180</v>
      </c>
    </row>
    <row r="213" spans="1:58" s="77" customFormat="1" ht="12">
      <c r="A213" s="138"/>
      <c r="B213" s="125"/>
      <c r="C213" s="75" t="s">
        <v>97</v>
      </c>
      <c r="D213" s="31">
        <v>0</v>
      </c>
      <c r="E213" s="31">
        <v>0</v>
      </c>
      <c r="F213" s="32">
        <v>0</v>
      </c>
      <c r="G213" s="32">
        <v>0</v>
      </c>
      <c r="H213" s="32">
        <v>0</v>
      </c>
      <c r="I213" s="32">
        <v>0</v>
      </c>
      <c r="J213" s="32">
        <v>0</v>
      </c>
      <c r="K213" s="32">
        <v>0</v>
      </c>
      <c r="L213" s="33">
        <v>0</v>
      </c>
      <c r="M213" s="32">
        <v>0</v>
      </c>
      <c r="N213" s="32">
        <v>0</v>
      </c>
      <c r="O213" s="32">
        <v>0</v>
      </c>
      <c r="P213" s="32">
        <v>0</v>
      </c>
      <c r="Q213" s="32">
        <v>0</v>
      </c>
      <c r="R213" s="31">
        <f aca="true" t="shared" si="224" ref="R213:X213">SUM(R193,R203)</f>
        <v>0</v>
      </c>
      <c r="S213" s="76">
        <f t="shared" si="224"/>
        <v>0</v>
      </c>
      <c r="T213" s="33">
        <f t="shared" si="224"/>
        <v>0</v>
      </c>
      <c r="U213" s="33">
        <f t="shared" si="224"/>
        <v>0</v>
      </c>
      <c r="V213" s="32">
        <f t="shared" si="224"/>
        <v>0</v>
      </c>
      <c r="W213" s="33">
        <f t="shared" si="224"/>
        <v>0</v>
      </c>
      <c r="X213" s="75">
        <f t="shared" si="224"/>
        <v>0</v>
      </c>
      <c r="Z213" s="138"/>
      <c r="AA213" s="125"/>
      <c r="AB213" s="75" t="s">
        <v>97</v>
      </c>
      <c r="AC213" s="31">
        <f aca="true" t="shared" si="225" ref="AC213:AW213">SUM(AC193,AC203)</f>
        <v>-9329</v>
      </c>
      <c r="AD213" s="31">
        <f t="shared" si="225"/>
        <v>-2579</v>
      </c>
      <c r="AE213" s="31">
        <f t="shared" si="225"/>
        <v>-13980</v>
      </c>
      <c r="AF213" s="31">
        <f t="shared" si="225"/>
        <v>-3523</v>
      </c>
      <c r="AG213" s="31">
        <f t="shared" si="225"/>
        <v>-4054</v>
      </c>
      <c r="AH213" s="97">
        <f t="shared" si="225"/>
        <v>0</v>
      </c>
      <c r="AI213" s="97">
        <f t="shared" si="225"/>
        <v>0</v>
      </c>
      <c r="AJ213" s="97">
        <f t="shared" si="225"/>
        <v>0</v>
      </c>
      <c r="AK213" s="97">
        <f t="shared" si="225"/>
        <v>0</v>
      </c>
      <c r="AL213" s="97">
        <f t="shared" si="225"/>
        <v>0</v>
      </c>
      <c r="AM213" s="97">
        <f t="shared" si="225"/>
        <v>0</v>
      </c>
      <c r="AN213" s="97">
        <f t="shared" si="225"/>
        <v>0</v>
      </c>
      <c r="AO213" s="97">
        <f t="shared" si="225"/>
        <v>0</v>
      </c>
      <c r="AP213" s="97">
        <f t="shared" si="225"/>
        <v>0</v>
      </c>
      <c r="AQ213" s="97">
        <f t="shared" si="225"/>
        <v>0</v>
      </c>
      <c r="AR213" s="96">
        <f t="shared" si="225"/>
        <v>0</v>
      </c>
      <c r="AS213" s="32">
        <f t="shared" si="225"/>
        <v>0</v>
      </c>
      <c r="AT213" s="33">
        <f t="shared" si="225"/>
        <v>0</v>
      </c>
      <c r="AU213" s="32">
        <f t="shared" si="225"/>
        <v>0</v>
      </c>
      <c r="AV213" s="33">
        <f t="shared" si="225"/>
        <v>0</v>
      </c>
      <c r="AW213" s="75">
        <f t="shared" si="225"/>
        <v>0</v>
      </c>
      <c r="AY213" s="49"/>
      <c r="AZ213" s="6"/>
      <c r="BA213" s="6"/>
      <c r="BB213" s="6"/>
      <c r="BC213" s="6"/>
      <c r="BD213" s="6"/>
      <c r="BE213" s="6"/>
      <c r="BF213" s="6"/>
    </row>
    <row r="214" spans="1:49" ht="12">
      <c r="A214" s="138"/>
      <c r="B214" s="125"/>
      <c r="C214" s="16" t="s">
        <v>108</v>
      </c>
      <c r="D214" s="24">
        <v>2017798</v>
      </c>
      <c r="E214" s="24">
        <v>2016775</v>
      </c>
      <c r="F214" s="18">
        <v>1500549</v>
      </c>
      <c r="G214" s="18">
        <v>1165025</v>
      </c>
      <c r="H214" s="18">
        <v>1775641</v>
      </c>
      <c r="I214" s="18">
        <v>1835312</v>
      </c>
      <c r="J214" s="18">
        <v>1358356</v>
      </c>
      <c r="K214" s="18">
        <v>1148907</v>
      </c>
      <c r="L214" s="19">
        <v>646832</v>
      </c>
      <c r="M214" s="18">
        <v>825573</v>
      </c>
      <c r="N214" s="18">
        <v>540132</v>
      </c>
      <c r="O214" s="18">
        <v>344567</v>
      </c>
      <c r="P214" s="18">
        <v>306315</v>
      </c>
      <c r="Q214" s="18">
        <v>233892</v>
      </c>
      <c r="R214" s="24">
        <f aca="true" t="shared" si="226" ref="R214:X214">SUM(R194,R200,R204,R210)</f>
        <v>694653</v>
      </c>
      <c r="S214" s="1">
        <f t="shared" si="226"/>
        <v>644541</v>
      </c>
      <c r="T214" s="19">
        <f t="shared" si="226"/>
        <v>1474407</v>
      </c>
      <c r="U214" s="19">
        <f t="shared" si="226"/>
        <v>1390764</v>
      </c>
      <c r="V214" s="18">
        <f t="shared" si="226"/>
        <v>1951453</v>
      </c>
      <c r="W214" s="19">
        <f t="shared" si="226"/>
        <v>645460</v>
      </c>
      <c r="X214" s="78">
        <f t="shared" si="226"/>
        <v>658403</v>
      </c>
      <c r="Z214" s="138"/>
      <c r="AA214" s="125"/>
      <c r="AB214" s="16" t="s">
        <v>108</v>
      </c>
      <c r="AC214" s="24">
        <f aca="true" t="shared" si="227" ref="AC214:AW214">SUM(AC194,AC200,AC204,AC210)</f>
        <v>58106043</v>
      </c>
      <c r="AD214" s="24">
        <f t="shared" si="227"/>
        <v>59994031</v>
      </c>
      <c r="AE214" s="24">
        <f t="shared" si="227"/>
        <v>56707101</v>
      </c>
      <c r="AF214" s="24">
        <f t="shared" si="227"/>
        <v>55911142</v>
      </c>
      <c r="AG214" s="24">
        <f t="shared" si="227"/>
        <v>55981240</v>
      </c>
      <c r="AH214" s="24">
        <f t="shared" si="227"/>
        <v>58935299</v>
      </c>
      <c r="AI214" s="24">
        <f t="shared" si="227"/>
        <v>61597106</v>
      </c>
      <c r="AJ214" s="24">
        <f t="shared" si="227"/>
        <v>59214585</v>
      </c>
      <c r="AK214" s="24">
        <f t="shared" si="227"/>
        <v>54272593</v>
      </c>
      <c r="AL214" s="24">
        <f t="shared" si="227"/>
        <v>52637740</v>
      </c>
      <c r="AM214" s="24">
        <f t="shared" si="227"/>
        <v>57104492</v>
      </c>
      <c r="AN214" s="24">
        <f t="shared" si="227"/>
        <v>53506745</v>
      </c>
      <c r="AO214" s="24">
        <f t="shared" si="227"/>
        <v>52516503</v>
      </c>
      <c r="AP214" s="24">
        <f t="shared" si="227"/>
        <v>54632239</v>
      </c>
      <c r="AQ214" s="24">
        <f t="shared" si="227"/>
        <v>57466186</v>
      </c>
      <c r="AR214" s="19">
        <f t="shared" si="227"/>
        <v>61267475</v>
      </c>
      <c r="AS214" s="18">
        <f t="shared" si="227"/>
        <v>62766412</v>
      </c>
      <c r="AT214" s="19">
        <f t="shared" si="227"/>
        <v>66309741</v>
      </c>
      <c r="AU214" s="18">
        <f t="shared" si="227"/>
        <v>64039293</v>
      </c>
      <c r="AV214" s="19">
        <f t="shared" si="227"/>
        <v>50388064</v>
      </c>
      <c r="AW214" s="78">
        <f t="shared" si="227"/>
        <v>58377248</v>
      </c>
    </row>
    <row r="215" spans="1:58" s="77" customFormat="1" ht="12">
      <c r="A215" s="138"/>
      <c r="B215" s="125"/>
      <c r="C215" s="75" t="s">
        <v>97</v>
      </c>
      <c r="D215" s="31">
        <v>0</v>
      </c>
      <c r="E215" s="31">
        <v>0</v>
      </c>
      <c r="F215" s="32">
        <v>0</v>
      </c>
      <c r="G215" s="32">
        <v>0</v>
      </c>
      <c r="H215" s="32">
        <v>0</v>
      </c>
      <c r="I215" s="32">
        <v>0</v>
      </c>
      <c r="J215" s="32">
        <v>0</v>
      </c>
      <c r="K215" s="32">
        <v>0</v>
      </c>
      <c r="L215" s="33">
        <v>0</v>
      </c>
      <c r="M215" s="32">
        <v>0</v>
      </c>
      <c r="N215" s="32">
        <v>0</v>
      </c>
      <c r="O215" s="32">
        <v>0</v>
      </c>
      <c r="P215" s="32">
        <v>0</v>
      </c>
      <c r="Q215" s="32">
        <v>0</v>
      </c>
      <c r="R215" s="31">
        <f aca="true" t="shared" si="228" ref="R215:X215">SUM(R195,R205)</f>
        <v>0</v>
      </c>
      <c r="S215" s="76">
        <f t="shared" si="228"/>
        <v>0</v>
      </c>
      <c r="T215" s="33">
        <f t="shared" si="228"/>
        <v>0</v>
      </c>
      <c r="U215" s="33">
        <f t="shared" si="228"/>
        <v>0</v>
      </c>
      <c r="V215" s="32">
        <f t="shared" si="228"/>
        <v>0</v>
      </c>
      <c r="W215" s="33">
        <f t="shared" si="228"/>
        <v>0</v>
      </c>
      <c r="X215" s="75">
        <f t="shared" si="228"/>
        <v>0</v>
      </c>
      <c r="Z215" s="138"/>
      <c r="AA215" s="125"/>
      <c r="AB215" s="75" t="s">
        <v>97</v>
      </c>
      <c r="AC215" s="28">
        <f aca="true" t="shared" si="229" ref="AC215:AW215">SUM(AC195,AC205)</f>
        <v>-9329</v>
      </c>
      <c r="AD215" s="31">
        <f t="shared" si="229"/>
        <v>-2579</v>
      </c>
      <c r="AE215" s="104">
        <f t="shared" si="229"/>
        <v>-13980</v>
      </c>
      <c r="AF215" s="31">
        <f t="shared" si="229"/>
        <v>-3523</v>
      </c>
      <c r="AG215" s="31">
        <f t="shared" si="229"/>
        <v>-8108</v>
      </c>
      <c r="AH215" s="104">
        <f t="shared" si="229"/>
        <v>0</v>
      </c>
      <c r="AI215" s="104">
        <f t="shared" si="229"/>
        <v>0</v>
      </c>
      <c r="AJ215" s="104">
        <f t="shared" si="229"/>
        <v>0</v>
      </c>
      <c r="AK215" s="104">
        <f t="shared" si="229"/>
        <v>0</v>
      </c>
      <c r="AL215" s="104">
        <f t="shared" si="229"/>
        <v>0</v>
      </c>
      <c r="AM215" s="104">
        <f t="shared" si="229"/>
        <v>0</v>
      </c>
      <c r="AN215" s="104">
        <f t="shared" si="229"/>
        <v>0</v>
      </c>
      <c r="AO215" s="104">
        <f t="shared" si="229"/>
        <v>0</v>
      </c>
      <c r="AP215" s="104">
        <f t="shared" si="229"/>
        <v>0</v>
      </c>
      <c r="AQ215" s="104">
        <f t="shared" si="229"/>
        <v>0</v>
      </c>
      <c r="AR215" s="105">
        <f t="shared" si="229"/>
        <v>0</v>
      </c>
      <c r="AS215" s="32">
        <f t="shared" si="229"/>
        <v>0</v>
      </c>
      <c r="AT215" s="33">
        <f t="shared" si="229"/>
        <v>0</v>
      </c>
      <c r="AU215" s="32">
        <f t="shared" si="229"/>
        <v>0</v>
      </c>
      <c r="AV215" s="33">
        <f t="shared" si="229"/>
        <v>0</v>
      </c>
      <c r="AW215" s="75">
        <f t="shared" si="229"/>
        <v>0</v>
      </c>
      <c r="AY215" s="49"/>
      <c r="AZ215" s="6"/>
      <c r="BA215" s="6"/>
      <c r="BB215" s="6"/>
      <c r="BC215" s="6"/>
      <c r="BD215" s="6"/>
      <c r="BE215" s="6"/>
      <c r="BF215" s="6"/>
    </row>
    <row r="216" spans="1:49" ht="12">
      <c r="A216" s="138"/>
      <c r="B216" s="125"/>
      <c r="C216" s="20" t="s">
        <v>12</v>
      </c>
      <c r="D216" s="25">
        <v>2055008</v>
      </c>
      <c r="E216" s="22">
        <v>2033975</v>
      </c>
      <c r="F216" s="22">
        <v>1532873</v>
      </c>
      <c r="G216" s="22">
        <v>1195685</v>
      </c>
      <c r="H216" s="22">
        <v>1805934</v>
      </c>
      <c r="I216" s="22">
        <v>1863988</v>
      </c>
      <c r="J216" s="22">
        <v>1384840</v>
      </c>
      <c r="K216" s="22">
        <v>1174498</v>
      </c>
      <c r="L216" s="22">
        <v>672265</v>
      </c>
      <c r="M216" s="22">
        <v>842373</v>
      </c>
      <c r="N216" s="22">
        <v>545842</v>
      </c>
      <c r="O216" s="22">
        <v>344567</v>
      </c>
      <c r="P216" s="22">
        <v>306315</v>
      </c>
      <c r="Q216" s="22">
        <v>233892</v>
      </c>
      <c r="R216" s="25">
        <f aca="true" t="shared" si="230" ref="R216:X217">SUM(R212,R214)</f>
        <v>695471</v>
      </c>
      <c r="S216" s="52">
        <f t="shared" si="230"/>
        <v>650554</v>
      </c>
      <c r="T216" s="23">
        <f t="shared" si="230"/>
        <v>1481355</v>
      </c>
      <c r="U216" s="23">
        <f t="shared" si="230"/>
        <v>1401978</v>
      </c>
      <c r="V216" s="22">
        <f t="shared" si="230"/>
        <v>1959494</v>
      </c>
      <c r="W216" s="23">
        <f t="shared" si="230"/>
        <v>653052</v>
      </c>
      <c r="X216" s="79">
        <f t="shared" si="230"/>
        <v>667284</v>
      </c>
      <c r="Z216" s="138"/>
      <c r="AA216" s="125"/>
      <c r="AB216" s="20" t="s">
        <v>12</v>
      </c>
      <c r="AC216" s="21">
        <f aca="true" t="shared" si="231" ref="AC216:AW217">SUM(AC212,AC214)</f>
        <v>96826880</v>
      </c>
      <c r="AD216" s="22">
        <f t="shared" si="231"/>
        <v>100390667</v>
      </c>
      <c r="AE216" s="22">
        <f t="shared" si="231"/>
        <v>95830652</v>
      </c>
      <c r="AF216" s="22">
        <f t="shared" si="231"/>
        <v>93096958</v>
      </c>
      <c r="AG216" s="22">
        <f t="shared" si="231"/>
        <v>92412589</v>
      </c>
      <c r="AH216" s="22">
        <f t="shared" si="231"/>
        <v>97103630</v>
      </c>
      <c r="AI216" s="22">
        <f t="shared" si="231"/>
        <v>99155531</v>
      </c>
      <c r="AJ216" s="22">
        <f t="shared" si="231"/>
        <v>96426206</v>
      </c>
      <c r="AK216" s="23">
        <f t="shared" si="231"/>
        <v>87345825</v>
      </c>
      <c r="AL216" s="22">
        <f t="shared" si="231"/>
        <v>86331889</v>
      </c>
      <c r="AM216" s="22">
        <f t="shared" si="231"/>
        <v>93454205</v>
      </c>
      <c r="AN216" s="22">
        <f t="shared" si="231"/>
        <v>86409024</v>
      </c>
      <c r="AO216" s="22">
        <f t="shared" si="231"/>
        <v>85342506</v>
      </c>
      <c r="AP216" s="22">
        <f t="shared" si="231"/>
        <v>88889967</v>
      </c>
      <c r="AQ216" s="24">
        <f t="shared" si="231"/>
        <v>93731869</v>
      </c>
      <c r="AR216" s="52">
        <f t="shared" si="231"/>
        <v>101705300</v>
      </c>
      <c r="AS216" s="22">
        <f t="shared" si="231"/>
        <v>109722523</v>
      </c>
      <c r="AT216" s="23">
        <f t="shared" si="231"/>
        <v>114350004</v>
      </c>
      <c r="AU216" s="22">
        <f t="shared" si="231"/>
        <v>109427332</v>
      </c>
      <c r="AV216" s="23">
        <f t="shared" si="231"/>
        <v>86744847</v>
      </c>
      <c r="AW216" s="79">
        <f t="shared" si="231"/>
        <v>98844428</v>
      </c>
    </row>
    <row r="217" spans="1:58" s="77" customFormat="1" ht="12">
      <c r="A217" s="138"/>
      <c r="B217" s="125"/>
      <c r="C217" s="75" t="s">
        <v>97</v>
      </c>
      <c r="D217" s="31"/>
      <c r="E217" s="32">
        <v>0</v>
      </c>
      <c r="F217" s="32">
        <v>0</v>
      </c>
      <c r="G217" s="32">
        <v>0</v>
      </c>
      <c r="H217" s="32">
        <v>0</v>
      </c>
      <c r="I217" s="32">
        <v>0</v>
      </c>
      <c r="J217" s="32">
        <v>0</v>
      </c>
      <c r="K217" s="32">
        <v>0</v>
      </c>
      <c r="L217" s="32">
        <v>0</v>
      </c>
      <c r="M217" s="32">
        <v>0</v>
      </c>
      <c r="N217" s="32">
        <v>0</v>
      </c>
      <c r="O217" s="32">
        <v>0</v>
      </c>
      <c r="P217" s="32">
        <v>0</v>
      </c>
      <c r="Q217" s="32">
        <v>0</v>
      </c>
      <c r="R217" s="31">
        <f t="shared" si="230"/>
        <v>0</v>
      </c>
      <c r="S217" s="76">
        <f t="shared" si="230"/>
        <v>0</v>
      </c>
      <c r="T217" s="33">
        <f t="shared" si="230"/>
        <v>0</v>
      </c>
      <c r="U217" s="33">
        <f t="shared" si="230"/>
        <v>0</v>
      </c>
      <c r="V217" s="32">
        <f t="shared" si="230"/>
        <v>0</v>
      </c>
      <c r="W217" s="33">
        <f t="shared" si="230"/>
        <v>0</v>
      </c>
      <c r="X217" s="75">
        <f t="shared" si="230"/>
        <v>0</v>
      </c>
      <c r="Z217" s="138"/>
      <c r="AA217" s="125"/>
      <c r="AB217" s="75" t="s">
        <v>97</v>
      </c>
      <c r="AC217" s="94">
        <f t="shared" si="231"/>
        <v>-18658</v>
      </c>
      <c r="AD217" s="31">
        <f t="shared" si="231"/>
        <v>-5158</v>
      </c>
      <c r="AE217" s="31">
        <f t="shared" si="231"/>
        <v>-27960</v>
      </c>
      <c r="AF217" s="31">
        <f t="shared" si="231"/>
        <v>-7046</v>
      </c>
      <c r="AG217" s="31">
        <f t="shared" si="231"/>
        <v>-12162</v>
      </c>
      <c r="AH217" s="95">
        <f t="shared" si="231"/>
        <v>0</v>
      </c>
      <c r="AI217" s="95">
        <f t="shared" si="231"/>
        <v>0</v>
      </c>
      <c r="AJ217" s="95">
        <f t="shared" si="231"/>
        <v>0</v>
      </c>
      <c r="AK217" s="95">
        <f t="shared" si="231"/>
        <v>0</v>
      </c>
      <c r="AL217" s="95">
        <f t="shared" si="231"/>
        <v>0</v>
      </c>
      <c r="AM217" s="95">
        <f t="shared" si="231"/>
        <v>0</v>
      </c>
      <c r="AN217" s="95">
        <f t="shared" si="231"/>
        <v>0</v>
      </c>
      <c r="AO217" s="95">
        <f t="shared" si="231"/>
        <v>0</v>
      </c>
      <c r="AP217" s="95">
        <f t="shared" si="231"/>
        <v>0</v>
      </c>
      <c r="AQ217" s="97">
        <f t="shared" si="231"/>
        <v>0</v>
      </c>
      <c r="AR217" s="98">
        <f t="shared" si="231"/>
        <v>0</v>
      </c>
      <c r="AS217" s="32">
        <f t="shared" si="231"/>
        <v>0</v>
      </c>
      <c r="AT217" s="33">
        <f t="shared" si="231"/>
        <v>0</v>
      </c>
      <c r="AU217" s="32">
        <f t="shared" si="231"/>
        <v>0</v>
      </c>
      <c r="AV217" s="33">
        <f t="shared" si="231"/>
        <v>0</v>
      </c>
      <c r="AW217" s="75">
        <f t="shared" si="231"/>
        <v>0</v>
      </c>
      <c r="AY217" s="49"/>
      <c r="AZ217" s="6"/>
      <c r="BA217" s="6"/>
      <c r="BB217" s="6"/>
      <c r="BC217" s="6"/>
      <c r="BD217" s="6"/>
      <c r="BE217" s="6"/>
      <c r="BF217" s="6"/>
    </row>
    <row r="218" spans="1:49" ht="12.75" thickBot="1">
      <c r="A218" s="138"/>
      <c r="B218" s="125"/>
      <c r="C218" s="16"/>
      <c r="D218" s="34">
        <f aca="true" t="shared" si="232" ref="D218:X218">D216/$D216*100</f>
        <v>100</v>
      </c>
      <c r="E218" s="34">
        <f t="shared" si="232"/>
        <v>98.97650033479188</v>
      </c>
      <c r="F218" s="34">
        <f t="shared" si="232"/>
        <v>74.59206971457046</v>
      </c>
      <c r="G218" s="34">
        <f t="shared" si="232"/>
        <v>58.1839584079478</v>
      </c>
      <c r="H218" s="34">
        <f t="shared" si="232"/>
        <v>87.87965788940969</v>
      </c>
      <c r="I218" s="34">
        <f t="shared" si="232"/>
        <v>90.70465905728834</v>
      </c>
      <c r="J218" s="34">
        <f t="shared" si="232"/>
        <v>67.3885454460518</v>
      </c>
      <c r="K218" s="34">
        <f t="shared" si="232"/>
        <v>57.152964854638036</v>
      </c>
      <c r="L218" s="34">
        <f t="shared" si="232"/>
        <v>32.71349795231941</v>
      </c>
      <c r="M218" s="34">
        <f>M216/$D216*100</f>
        <v>40.991227284759965</v>
      </c>
      <c r="N218" s="34">
        <f t="shared" si="232"/>
        <v>26.56155109858453</v>
      </c>
      <c r="O218" s="34">
        <f t="shared" si="232"/>
        <v>16.767185334558306</v>
      </c>
      <c r="P218" s="34">
        <f t="shared" si="232"/>
        <v>14.90578138868559</v>
      </c>
      <c r="Q218" s="34">
        <f t="shared" si="232"/>
        <v>11.38156153163394</v>
      </c>
      <c r="R218" s="41">
        <f t="shared" si="232"/>
        <v>33.8427392983385</v>
      </c>
      <c r="S218" s="54">
        <f t="shared" si="232"/>
        <v>31.657005714819604</v>
      </c>
      <c r="T218" s="44">
        <f t="shared" si="232"/>
        <v>72.08512083651256</v>
      </c>
      <c r="U218" s="44">
        <f t="shared" si="232"/>
        <v>68.22250813622136</v>
      </c>
      <c r="V218" s="39">
        <f t="shared" si="232"/>
        <v>95.35213488219996</v>
      </c>
      <c r="W218" s="44">
        <f t="shared" si="232"/>
        <v>31.77856241922172</v>
      </c>
      <c r="X218" s="87">
        <f t="shared" si="232"/>
        <v>32.471114467680906</v>
      </c>
      <c r="Z218" s="140"/>
      <c r="AA218" s="127"/>
      <c r="AB218" s="35"/>
      <c r="AC218" s="39">
        <f aca="true" t="shared" si="233" ref="AC218:AR218">AC216/$AC216*100</f>
        <v>100</v>
      </c>
      <c r="AD218" s="39">
        <f t="shared" si="233"/>
        <v>103.68057609622451</v>
      </c>
      <c r="AE218" s="39">
        <f t="shared" si="233"/>
        <v>98.97112454723317</v>
      </c>
      <c r="AF218" s="39">
        <f t="shared" si="233"/>
        <v>96.14784448285435</v>
      </c>
      <c r="AG218" s="39">
        <f t="shared" si="233"/>
        <v>95.44104798171747</v>
      </c>
      <c r="AH218" s="39">
        <f t="shared" si="233"/>
        <v>100.285819392301</v>
      </c>
      <c r="AI218" s="39">
        <f t="shared" si="233"/>
        <v>102.40496337380694</v>
      </c>
      <c r="AJ218" s="39">
        <f t="shared" si="233"/>
        <v>99.58619548621209</v>
      </c>
      <c r="AK218" s="39">
        <f t="shared" si="233"/>
        <v>90.20824072819448</v>
      </c>
      <c r="AL218" s="39">
        <f t="shared" si="233"/>
        <v>89.16107696540465</v>
      </c>
      <c r="AM218" s="39">
        <f t="shared" si="233"/>
        <v>96.51679884759274</v>
      </c>
      <c r="AN218" s="39">
        <f t="shared" si="233"/>
        <v>89.24073976152077</v>
      </c>
      <c r="AO218" s="39">
        <f t="shared" si="233"/>
        <v>88.13927083057928</v>
      </c>
      <c r="AP218" s="39">
        <f t="shared" si="233"/>
        <v>91.80298590639293</v>
      </c>
      <c r="AQ218" s="43">
        <f t="shared" si="233"/>
        <v>96.80356219264733</v>
      </c>
      <c r="AR218" s="56">
        <f t="shared" si="233"/>
        <v>105.03829102001427</v>
      </c>
      <c r="AS218" s="34">
        <f>AS216/$AC216*100</f>
        <v>113.31824695786953</v>
      </c>
      <c r="AT218" s="42">
        <f>AT216/$AC216*100</f>
        <v>118.09737543954736</v>
      </c>
      <c r="AU218" s="34">
        <f>AU216/$AC216*100</f>
        <v>113.01338223435475</v>
      </c>
      <c r="AV218" s="42">
        <f>AV216/$AC216*100</f>
        <v>89.58756803895778</v>
      </c>
      <c r="AW218" s="88">
        <f>AW216/$AC216*100</f>
        <v>102.0836651971023</v>
      </c>
    </row>
    <row r="219" spans="1:49" ht="12.75" thickTop="1">
      <c r="A219" s="143" t="s">
        <v>19</v>
      </c>
      <c r="B219" s="146" t="s">
        <v>109</v>
      </c>
      <c r="C219" s="106" t="s">
        <v>95</v>
      </c>
      <c r="D219" s="107">
        <v>36865674</v>
      </c>
      <c r="E219" s="107">
        <v>36557821</v>
      </c>
      <c r="F219" s="108">
        <v>37343653</v>
      </c>
      <c r="G219" s="108">
        <v>37433363</v>
      </c>
      <c r="H219" s="108">
        <v>37413400</v>
      </c>
      <c r="I219" s="108">
        <v>29055912</v>
      </c>
      <c r="J219" s="108">
        <v>32963956</v>
      </c>
      <c r="K219" s="108">
        <v>33790855</v>
      </c>
      <c r="L219" s="109">
        <v>33451168</v>
      </c>
      <c r="M219" s="108">
        <v>31511826</v>
      </c>
      <c r="N219" s="108">
        <v>31813938</v>
      </c>
      <c r="O219" s="108">
        <v>30339420</v>
      </c>
      <c r="P219" s="108">
        <v>32509088</v>
      </c>
      <c r="Q219" s="108">
        <v>33132519</v>
      </c>
      <c r="R219" s="107">
        <f aca="true" t="shared" si="234" ref="R219:X222">SUM(R192,R165,R138,R111,R84,R57,R30,R3)</f>
        <v>36476229</v>
      </c>
      <c r="S219" s="110">
        <f t="shared" si="234"/>
        <v>39481402</v>
      </c>
      <c r="T219" s="15">
        <f t="shared" si="234"/>
        <v>42916438</v>
      </c>
      <c r="U219" s="15">
        <f t="shared" si="234"/>
        <v>45564955</v>
      </c>
      <c r="V219" s="14">
        <f t="shared" si="234"/>
        <v>46952202</v>
      </c>
      <c r="W219" s="15">
        <f t="shared" si="234"/>
        <v>39555015</v>
      </c>
      <c r="X219" s="74">
        <f t="shared" si="234"/>
        <v>43333839</v>
      </c>
      <c r="Z219" s="138" t="s">
        <v>77</v>
      </c>
      <c r="AA219" s="125" t="s">
        <v>109</v>
      </c>
      <c r="AB219" s="16" t="s">
        <v>95</v>
      </c>
      <c r="AC219" s="17">
        <v>1053527</v>
      </c>
      <c r="AD219" s="18">
        <v>1074255</v>
      </c>
      <c r="AE219" s="18">
        <v>1246023</v>
      </c>
      <c r="AF219" s="18">
        <v>1246683</v>
      </c>
      <c r="AG219" s="18">
        <v>1750509</v>
      </c>
      <c r="AH219" s="18">
        <v>2951628</v>
      </c>
      <c r="AI219" s="18">
        <v>2732806</v>
      </c>
      <c r="AJ219" s="18">
        <v>3079474</v>
      </c>
      <c r="AK219" s="19">
        <v>3310235</v>
      </c>
      <c r="AL219" s="18">
        <v>3663816</v>
      </c>
      <c r="AM219" s="18">
        <v>3745795</v>
      </c>
      <c r="AN219" s="18">
        <v>3766073</v>
      </c>
      <c r="AO219" s="18">
        <v>4182807</v>
      </c>
      <c r="AP219" s="18">
        <v>4167881</v>
      </c>
      <c r="AQ219" s="24">
        <v>4343410</v>
      </c>
      <c r="AR219" s="1">
        <v>4540980</v>
      </c>
      <c r="AS219" s="108">
        <v>4734296</v>
      </c>
      <c r="AT219" s="109">
        <v>5509580</v>
      </c>
      <c r="AU219" s="108">
        <v>5616927</v>
      </c>
      <c r="AV219" s="109">
        <v>5226560</v>
      </c>
      <c r="AW219" s="111">
        <v>6278546</v>
      </c>
    </row>
    <row r="220" spans="1:58" s="77" customFormat="1" ht="12">
      <c r="A220" s="144"/>
      <c r="B220" s="125"/>
      <c r="C220" s="75" t="s">
        <v>97</v>
      </c>
      <c r="D220" s="31">
        <v>-486593</v>
      </c>
      <c r="E220" s="31">
        <v>-395268</v>
      </c>
      <c r="F220" s="32">
        <v>-313988</v>
      </c>
      <c r="G220" s="32">
        <v>-600754</v>
      </c>
      <c r="H220" s="32">
        <v>-543352</v>
      </c>
      <c r="I220" s="32">
        <v>-863094</v>
      </c>
      <c r="J220" s="32">
        <v>-770517</v>
      </c>
      <c r="K220" s="32">
        <v>-774175</v>
      </c>
      <c r="L220" s="33">
        <v>-767194</v>
      </c>
      <c r="M220" s="32">
        <v>-619209</v>
      </c>
      <c r="N220" s="32">
        <v>-972188</v>
      </c>
      <c r="O220" s="32">
        <v>-661869</v>
      </c>
      <c r="P220" s="32">
        <v>-411621</v>
      </c>
      <c r="Q220" s="32">
        <v>-262614</v>
      </c>
      <c r="R220" s="31">
        <f t="shared" si="234"/>
        <v>-132295</v>
      </c>
      <c r="S220" s="76">
        <f t="shared" si="234"/>
        <v>-10772</v>
      </c>
      <c r="T220" s="33">
        <f t="shared" si="234"/>
        <v>14081</v>
      </c>
      <c r="U220" s="33">
        <f t="shared" si="234"/>
        <v>-34116</v>
      </c>
      <c r="V220" s="32">
        <f t="shared" si="234"/>
        <v>0</v>
      </c>
      <c r="W220" s="33">
        <f t="shared" si="234"/>
        <v>-674642</v>
      </c>
      <c r="X220" s="75">
        <f t="shared" si="234"/>
        <v>-1717</v>
      </c>
      <c r="Z220" s="138"/>
      <c r="AA220" s="125"/>
      <c r="AB220" s="75" t="s">
        <v>97</v>
      </c>
      <c r="AC220" s="31"/>
      <c r="AD220" s="32"/>
      <c r="AE220" s="32"/>
      <c r="AF220" s="32"/>
      <c r="AG220" s="32"/>
      <c r="AH220" s="32"/>
      <c r="AI220" s="32"/>
      <c r="AJ220" s="32"/>
      <c r="AK220" s="33"/>
      <c r="AL220" s="32"/>
      <c r="AM220" s="32"/>
      <c r="AN220" s="32"/>
      <c r="AO220" s="32"/>
      <c r="AP220" s="32"/>
      <c r="AQ220" s="31"/>
      <c r="AR220" s="76"/>
      <c r="AS220" s="32"/>
      <c r="AT220" s="33">
        <v>-1683</v>
      </c>
      <c r="AU220" s="32"/>
      <c r="AV220" s="33"/>
      <c r="AW220" s="75"/>
      <c r="AY220" s="49"/>
      <c r="AZ220" s="6"/>
      <c r="BA220" s="6"/>
      <c r="BB220" s="6"/>
      <c r="BC220" s="6"/>
      <c r="BD220" s="6"/>
      <c r="BE220" s="6"/>
      <c r="BF220" s="6"/>
    </row>
    <row r="221" spans="1:49" ht="12">
      <c r="A221" s="144"/>
      <c r="B221" s="125"/>
      <c r="C221" s="16" t="s">
        <v>98</v>
      </c>
      <c r="D221" s="24">
        <v>109119031</v>
      </c>
      <c r="E221" s="24">
        <v>112898148</v>
      </c>
      <c r="F221" s="18">
        <v>102511351</v>
      </c>
      <c r="G221" s="18">
        <v>109177006</v>
      </c>
      <c r="H221" s="18">
        <v>115326117</v>
      </c>
      <c r="I221" s="18">
        <v>101656049</v>
      </c>
      <c r="J221" s="18">
        <v>115887924</v>
      </c>
      <c r="K221" s="18">
        <v>115751951</v>
      </c>
      <c r="L221" s="19">
        <v>104514457</v>
      </c>
      <c r="M221" s="18">
        <v>106658049</v>
      </c>
      <c r="N221" s="18">
        <v>117130257</v>
      </c>
      <c r="O221" s="18">
        <v>110860087</v>
      </c>
      <c r="P221" s="18">
        <v>104330393</v>
      </c>
      <c r="Q221" s="18">
        <v>108690299</v>
      </c>
      <c r="R221" s="24">
        <f t="shared" si="234"/>
        <v>115371563</v>
      </c>
      <c r="S221" s="1">
        <f t="shared" si="234"/>
        <v>115028718</v>
      </c>
      <c r="T221" s="19">
        <f t="shared" si="234"/>
        <v>116048997</v>
      </c>
      <c r="U221" s="19">
        <f t="shared" si="234"/>
        <v>114647829</v>
      </c>
      <c r="V221" s="18">
        <f t="shared" si="234"/>
        <v>114064476</v>
      </c>
      <c r="W221" s="19">
        <f t="shared" si="234"/>
        <v>100980206</v>
      </c>
      <c r="X221" s="78">
        <f t="shared" si="234"/>
        <v>113648636</v>
      </c>
      <c r="Z221" s="138"/>
      <c r="AA221" s="125"/>
      <c r="AB221" s="16" t="s">
        <v>98</v>
      </c>
      <c r="AC221" s="24">
        <v>4384055</v>
      </c>
      <c r="AD221" s="18">
        <v>4692597</v>
      </c>
      <c r="AE221" s="18">
        <v>5065570</v>
      </c>
      <c r="AF221" s="18">
        <v>5543064</v>
      </c>
      <c r="AG221" s="18">
        <v>5733920</v>
      </c>
      <c r="AH221" s="18">
        <v>6789312</v>
      </c>
      <c r="AI221" s="18">
        <v>6584389</v>
      </c>
      <c r="AJ221" s="18">
        <v>7097007</v>
      </c>
      <c r="AK221" s="19">
        <v>6640259</v>
      </c>
      <c r="AL221" s="18">
        <v>7539928</v>
      </c>
      <c r="AM221" s="18">
        <v>8174385</v>
      </c>
      <c r="AN221" s="18">
        <v>8212898</v>
      </c>
      <c r="AO221" s="18">
        <v>8139710</v>
      </c>
      <c r="AP221" s="18">
        <v>8340160</v>
      </c>
      <c r="AQ221" s="24">
        <v>8580944</v>
      </c>
      <c r="AR221" s="1">
        <v>8632775</v>
      </c>
      <c r="AS221" s="18">
        <v>8611082</v>
      </c>
      <c r="AT221" s="19">
        <v>9059731</v>
      </c>
      <c r="AU221" s="18">
        <v>9373026</v>
      </c>
      <c r="AV221" s="19">
        <v>9283292</v>
      </c>
      <c r="AW221" s="78">
        <v>10316339</v>
      </c>
    </row>
    <row r="222" spans="1:51" s="77" customFormat="1" ht="12">
      <c r="A222" s="144"/>
      <c r="B222" s="125"/>
      <c r="C222" s="75" t="s">
        <v>97</v>
      </c>
      <c r="D222" s="31">
        <v>-6445323</v>
      </c>
      <c r="E222" s="31">
        <v>-6463485</v>
      </c>
      <c r="F222" s="32">
        <v>-6416564</v>
      </c>
      <c r="G222" s="32">
        <v>-6791247</v>
      </c>
      <c r="H222" s="32">
        <v>-6905283</v>
      </c>
      <c r="I222" s="32">
        <v>-3592557</v>
      </c>
      <c r="J222" s="32">
        <v>-4688042</v>
      </c>
      <c r="K222" s="32">
        <v>-3442758</v>
      </c>
      <c r="L222" s="33">
        <v>-3338221</v>
      </c>
      <c r="M222" s="32">
        <v>-3564227</v>
      </c>
      <c r="N222" s="32">
        <v>-4509796</v>
      </c>
      <c r="O222" s="32">
        <v>-2910004</v>
      </c>
      <c r="P222" s="32">
        <v>-1608939</v>
      </c>
      <c r="Q222" s="32">
        <v>-716619</v>
      </c>
      <c r="R222" s="31">
        <f t="shared" si="234"/>
        <v>-513796</v>
      </c>
      <c r="S222" s="76">
        <f t="shared" si="234"/>
        <v>-408080</v>
      </c>
      <c r="T222" s="33">
        <f t="shared" si="234"/>
        <v>545417</v>
      </c>
      <c r="U222" s="33">
        <f t="shared" si="234"/>
        <v>-483557</v>
      </c>
      <c r="V222" s="32">
        <f t="shared" si="234"/>
        <v>-315015</v>
      </c>
      <c r="W222" s="33">
        <f t="shared" si="234"/>
        <v>-802428</v>
      </c>
      <c r="X222" s="75">
        <f t="shared" si="234"/>
        <v>-149533</v>
      </c>
      <c r="Z222" s="138"/>
      <c r="AA222" s="125"/>
      <c r="AB222" s="75" t="s">
        <v>97</v>
      </c>
      <c r="AC222" s="31"/>
      <c r="AD222" s="32"/>
      <c r="AE222" s="32"/>
      <c r="AF222" s="32"/>
      <c r="AG222" s="32"/>
      <c r="AH222" s="32"/>
      <c r="AI222" s="32"/>
      <c r="AJ222" s="32"/>
      <c r="AK222" s="33"/>
      <c r="AL222" s="32"/>
      <c r="AM222" s="32"/>
      <c r="AN222" s="32"/>
      <c r="AO222" s="32"/>
      <c r="AP222" s="32"/>
      <c r="AQ222" s="31"/>
      <c r="AR222" s="76"/>
      <c r="AS222" s="32"/>
      <c r="AT222" s="33">
        <v>-156</v>
      </c>
      <c r="AU222" s="32"/>
      <c r="AV222" s="33"/>
      <c r="AW222" s="75"/>
      <c r="AY222" s="93"/>
    </row>
    <row r="223" spans="1:49" ht="12">
      <c r="A223" s="144"/>
      <c r="B223" s="125"/>
      <c r="C223" s="20" t="s">
        <v>12</v>
      </c>
      <c r="D223" s="25">
        <v>145984705</v>
      </c>
      <c r="E223" s="25">
        <v>149455969</v>
      </c>
      <c r="F223" s="22">
        <v>139855004</v>
      </c>
      <c r="G223" s="22">
        <v>146610369</v>
      </c>
      <c r="H223" s="22">
        <v>152739517</v>
      </c>
      <c r="I223" s="22">
        <v>130711961</v>
      </c>
      <c r="J223" s="22">
        <v>148851880</v>
      </c>
      <c r="K223" s="22">
        <v>149542806</v>
      </c>
      <c r="L223" s="23">
        <v>137965625</v>
      </c>
      <c r="M223" s="22">
        <v>138169875</v>
      </c>
      <c r="N223" s="22">
        <v>148944195</v>
      </c>
      <c r="O223" s="22">
        <v>141199507</v>
      </c>
      <c r="P223" s="22">
        <v>136839481</v>
      </c>
      <c r="Q223" s="22">
        <v>141822818</v>
      </c>
      <c r="R223" s="25">
        <f aca="true" t="shared" si="235" ref="R223:X224">SUM(R219,R221)</f>
        <v>151847792</v>
      </c>
      <c r="S223" s="52">
        <f t="shared" si="235"/>
        <v>154510120</v>
      </c>
      <c r="T223" s="23">
        <f t="shared" si="235"/>
        <v>158965435</v>
      </c>
      <c r="U223" s="23">
        <f t="shared" si="235"/>
        <v>160212784</v>
      </c>
      <c r="V223" s="22">
        <f t="shared" si="235"/>
        <v>161016678</v>
      </c>
      <c r="W223" s="23">
        <f t="shared" si="235"/>
        <v>140535221</v>
      </c>
      <c r="X223" s="79">
        <f t="shared" si="235"/>
        <v>156982475</v>
      </c>
      <c r="Z223" s="138"/>
      <c r="AA223" s="125"/>
      <c r="AB223" s="20" t="s">
        <v>12</v>
      </c>
      <c r="AC223" s="21">
        <f aca="true" t="shared" si="236" ref="AC223:AW224">SUM(AC219,AC221)</f>
        <v>5437582</v>
      </c>
      <c r="AD223" s="22">
        <f t="shared" si="236"/>
        <v>5766852</v>
      </c>
      <c r="AE223" s="22">
        <f t="shared" si="236"/>
        <v>6311593</v>
      </c>
      <c r="AF223" s="22">
        <f t="shared" si="236"/>
        <v>6789747</v>
      </c>
      <c r="AG223" s="22">
        <f t="shared" si="236"/>
        <v>7484429</v>
      </c>
      <c r="AH223" s="22">
        <f t="shared" si="236"/>
        <v>9740940</v>
      </c>
      <c r="AI223" s="22">
        <f t="shared" si="236"/>
        <v>9317195</v>
      </c>
      <c r="AJ223" s="22">
        <f t="shared" si="236"/>
        <v>10176481</v>
      </c>
      <c r="AK223" s="23">
        <f t="shared" si="236"/>
        <v>9950494</v>
      </c>
      <c r="AL223" s="22">
        <f t="shared" si="236"/>
        <v>11203744</v>
      </c>
      <c r="AM223" s="22">
        <f t="shared" si="236"/>
        <v>11920180</v>
      </c>
      <c r="AN223" s="22">
        <f t="shared" si="236"/>
        <v>11978971</v>
      </c>
      <c r="AO223" s="22">
        <f t="shared" si="236"/>
        <v>12322517</v>
      </c>
      <c r="AP223" s="22">
        <f t="shared" si="236"/>
        <v>12508041</v>
      </c>
      <c r="AQ223" s="25">
        <f t="shared" si="236"/>
        <v>12924354</v>
      </c>
      <c r="AR223" s="52">
        <f t="shared" si="236"/>
        <v>13173755</v>
      </c>
      <c r="AS223" s="22">
        <f t="shared" si="236"/>
        <v>13345378</v>
      </c>
      <c r="AT223" s="23">
        <f t="shared" si="236"/>
        <v>14569311</v>
      </c>
      <c r="AU223" s="22">
        <f t="shared" si="236"/>
        <v>14989953</v>
      </c>
      <c r="AV223" s="23">
        <f t="shared" si="236"/>
        <v>14509852</v>
      </c>
      <c r="AW223" s="79">
        <f t="shared" si="236"/>
        <v>16594885</v>
      </c>
    </row>
    <row r="224" spans="1:51" s="77" customFormat="1" ht="12">
      <c r="A224" s="144"/>
      <c r="B224" s="125"/>
      <c r="C224" s="75" t="s">
        <v>97</v>
      </c>
      <c r="D224" s="31">
        <v>-6931916</v>
      </c>
      <c r="E224" s="31">
        <v>-6858753</v>
      </c>
      <c r="F224" s="32">
        <v>-6730552</v>
      </c>
      <c r="G224" s="32">
        <v>-7392001</v>
      </c>
      <c r="H224" s="32">
        <v>-7448635</v>
      </c>
      <c r="I224" s="32">
        <v>-4455651</v>
      </c>
      <c r="J224" s="32">
        <v>-5458559</v>
      </c>
      <c r="K224" s="32">
        <v>-4216933</v>
      </c>
      <c r="L224" s="33">
        <v>-4105415</v>
      </c>
      <c r="M224" s="32">
        <v>-4183436</v>
      </c>
      <c r="N224" s="32">
        <v>-5481984</v>
      </c>
      <c r="O224" s="32">
        <v>-3571873</v>
      </c>
      <c r="P224" s="32">
        <v>-2020560</v>
      </c>
      <c r="Q224" s="32">
        <v>-979233</v>
      </c>
      <c r="R224" s="31">
        <f t="shared" si="235"/>
        <v>-646091</v>
      </c>
      <c r="S224" s="76">
        <f t="shared" si="235"/>
        <v>-418852</v>
      </c>
      <c r="T224" s="33">
        <f t="shared" si="235"/>
        <v>559498</v>
      </c>
      <c r="U224" s="33">
        <f t="shared" si="235"/>
        <v>-517673</v>
      </c>
      <c r="V224" s="32">
        <f t="shared" si="235"/>
        <v>-315015</v>
      </c>
      <c r="W224" s="33">
        <f t="shared" si="235"/>
        <v>-1477070</v>
      </c>
      <c r="X224" s="75">
        <f t="shared" si="235"/>
        <v>-151250</v>
      </c>
      <c r="Z224" s="138"/>
      <c r="AA224" s="125"/>
      <c r="AB224" s="75" t="s">
        <v>97</v>
      </c>
      <c r="AC224" s="17">
        <f t="shared" si="236"/>
        <v>0</v>
      </c>
      <c r="AD224" s="18">
        <f t="shared" si="236"/>
        <v>0</v>
      </c>
      <c r="AE224" s="18">
        <f t="shared" si="236"/>
        <v>0</v>
      </c>
      <c r="AF224" s="18">
        <f t="shared" si="236"/>
        <v>0</v>
      </c>
      <c r="AG224" s="18">
        <f t="shared" si="236"/>
        <v>0</v>
      </c>
      <c r="AH224" s="18">
        <f t="shared" si="236"/>
        <v>0</v>
      </c>
      <c r="AI224" s="18">
        <f t="shared" si="236"/>
        <v>0</v>
      </c>
      <c r="AJ224" s="18">
        <f t="shared" si="236"/>
        <v>0</v>
      </c>
      <c r="AK224" s="18">
        <f t="shared" si="236"/>
        <v>0</v>
      </c>
      <c r="AL224" s="18">
        <f t="shared" si="236"/>
        <v>0</v>
      </c>
      <c r="AM224" s="18">
        <f t="shared" si="236"/>
        <v>0</v>
      </c>
      <c r="AN224" s="18">
        <f t="shared" si="236"/>
        <v>0</v>
      </c>
      <c r="AO224" s="18">
        <f t="shared" si="236"/>
        <v>0</v>
      </c>
      <c r="AP224" s="18">
        <f t="shared" si="236"/>
        <v>0</v>
      </c>
      <c r="AQ224" s="24">
        <f t="shared" si="236"/>
        <v>0</v>
      </c>
      <c r="AR224" s="1">
        <f t="shared" si="236"/>
        <v>0</v>
      </c>
      <c r="AS224" s="32">
        <f t="shared" si="236"/>
        <v>0</v>
      </c>
      <c r="AT224" s="33">
        <f t="shared" si="236"/>
        <v>-1839</v>
      </c>
      <c r="AU224" s="32">
        <f t="shared" si="236"/>
        <v>0</v>
      </c>
      <c r="AV224" s="33">
        <f t="shared" si="236"/>
        <v>0</v>
      </c>
      <c r="AW224" s="75">
        <f t="shared" si="236"/>
        <v>0</v>
      </c>
      <c r="AY224" s="93"/>
    </row>
    <row r="225" spans="1:49" ht="12">
      <c r="A225" s="144"/>
      <c r="B225" s="125"/>
      <c r="C225" s="16"/>
      <c r="D225" s="30">
        <f aca="true" t="shared" si="237" ref="D225:X225">D223/$D223*100</f>
        <v>100</v>
      </c>
      <c r="E225" s="30">
        <f t="shared" si="237"/>
        <v>102.37782718401904</v>
      </c>
      <c r="F225" s="30">
        <f t="shared" si="237"/>
        <v>95.80113478326376</v>
      </c>
      <c r="G225" s="30">
        <f t="shared" si="237"/>
        <v>100.42858188465702</v>
      </c>
      <c r="H225" s="30">
        <f t="shared" si="237"/>
        <v>104.62706829458605</v>
      </c>
      <c r="I225" s="30">
        <f t="shared" si="237"/>
        <v>89.53812044898814</v>
      </c>
      <c r="J225" s="30">
        <f t="shared" si="237"/>
        <v>101.96402424486865</v>
      </c>
      <c r="K225" s="30">
        <f t="shared" si="237"/>
        <v>102.43731081280056</v>
      </c>
      <c r="L225" s="30">
        <f t="shared" si="237"/>
        <v>94.50690399381223</v>
      </c>
      <c r="M225" s="30">
        <f t="shared" si="237"/>
        <v>94.64681591129701</v>
      </c>
      <c r="N225" s="30">
        <f t="shared" si="237"/>
        <v>102.02726032155218</v>
      </c>
      <c r="O225" s="30">
        <f t="shared" si="237"/>
        <v>96.7221237320718</v>
      </c>
      <c r="P225" s="30">
        <f t="shared" si="237"/>
        <v>93.73549167359691</v>
      </c>
      <c r="Q225" s="30">
        <f t="shared" si="237"/>
        <v>97.14909380403927</v>
      </c>
      <c r="R225" s="80">
        <f t="shared" si="237"/>
        <v>104.01623375544719</v>
      </c>
      <c r="S225" s="53">
        <f t="shared" si="237"/>
        <v>105.83993713588009</v>
      </c>
      <c r="T225" s="59">
        <f t="shared" si="237"/>
        <v>108.89184247075747</v>
      </c>
      <c r="U225" s="59">
        <f t="shared" si="237"/>
        <v>109.74628061206823</v>
      </c>
      <c r="V225" s="30">
        <f t="shared" si="237"/>
        <v>110.29695062917722</v>
      </c>
      <c r="W225" s="59">
        <f t="shared" si="237"/>
        <v>96.26708565119887</v>
      </c>
      <c r="X225" s="81">
        <f t="shared" si="237"/>
        <v>107.53350839048514</v>
      </c>
      <c r="Z225" s="138"/>
      <c r="AA225" s="136"/>
      <c r="AB225" s="16"/>
      <c r="AC225" s="30">
        <f aca="true" t="shared" si="238" ref="AC225:AW225">AC223/$AC223*100</f>
        <v>100</v>
      </c>
      <c r="AD225" s="30">
        <f t="shared" si="238"/>
        <v>106.05544891093137</v>
      </c>
      <c r="AE225" s="30">
        <f t="shared" si="238"/>
        <v>116.07352312112258</v>
      </c>
      <c r="AF225" s="30">
        <f t="shared" si="238"/>
        <v>124.8670272926459</v>
      </c>
      <c r="AG225" s="30">
        <f t="shared" si="238"/>
        <v>137.64259555074295</v>
      </c>
      <c r="AH225" s="30">
        <f t="shared" si="238"/>
        <v>179.1410226089464</v>
      </c>
      <c r="AI225" s="30">
        <f t="shared" si="238"/>
        <v>171.3481286351176</v>
      </c>
      <c r="AJ225" s="30">
        <f t="shared" si="238"/>
        <v>187.15085124233528</v>
      </c>
      <c r="AK225" s="30">
        <f t="shared" si="238"/>
        <v>182.9948311584083</v>
      </c>
      <c r="AL225" s="30">
        <f t="shared" si="238"/>
        <v>206.0427594471219</v>
      </c>
      <c r="AM225" s="30">
        <f t="shared" si="238"/>
        <v>219.21839523523508</v>
      </c>
      <c r="AN225" s="30">
        <f t="shared" si="238"/>
        <v>220.29959272338328</v>
      </c>
      <c r="AO225" s="30">
        <f t="shared" si="238"/>
        <v>226.61758480147975</v>
      </c>
      <c r="AP225" s="30">
        <f t="shared" si="238"/>
        <v>230.0294689808816</v>
      </c>
      <c r="AQ225" s="80">
        <f t="shared" si="238"/>
        <v>237.68568455611336</v>
      </c>
      <c r="AR225" s="53">
        <f t="shared" si="238"/>
        <v>242.27230044530822</v>
      </c>
      <c r="AS225" s="30">
        <f t="shared" si="238"/>
        <v>245.42853790526746</v>
      </c>
      <c r="AT225" s="59">
        <f t="shared" si="238"/>
        <v>267.9373111062969</v>
      </c>
      <c r="AU225" s="30">
        <f t="shared" si="238"/>
        <v>275.6731392740376</v>
      </c>
      <c r="AV225" s="59">
        <f t="shared" si="238"/>
        <v>266.84382874593894</v>
      </c>
      <c r="AW225" s="81">
        <f t="shared" si="238"/>
        <v>305.18868497063585</v>
      </c>
    </row>
    <row r="226" spans="1:58" ht="12">
      <c r="A226" s="144"/>
      <c r="B226" s="126" t="s">
        <v>99</v>
      </c>
      <c r="C226" s="20" t="s">
        <v>95</v>
      </c>
      <c r="D226" s="25">
        <v>6670</v>
      </c>
      <c r="E226" s="25">
        <v>4160</v>
      </c>
      <c r="F226" s="22">
        <v>2920</v>
      </c>
      <c r="G226" s="22">
        <v>530</v>
      </c>
      <c r="H226" s="22">
        <v>0</v>
      </c>
      <c r="I226" s="22">
        <v>0</v>
      </c>
      <c r="J226" s="22">
        <v>0</v>
      </c>
      <c r="K226" s="22">
        <v>0</v>
      </c>
      <c r="L226" s="23">
        <v>0</v>
      </c>
      <c r="M226" s="22">
        <v>0</v>
      </c>
      <c r="N226" s="22">
        <v>0</v>
      </c>
      <c r="O226" s="22">
        <v>0</v>
      </c>
      <c r="P226" s="22">
        <v>0</v>
      </c>
      <c r="Q226" s="22">
        <v>0</v>
      </c>
      <c r="R226" s="25">
        <f aca="true" t="shared" si="239" ref="R226:X227">SUM(R199,R172,R145,R118,R91,R64,R37,R10)</f>
        <v>0</v>
      </c>
      <c r="S226" s="52">
        <f t="shared" si="239"/>
        <v>0</v>
      </c>
      <c r="T226" s="23">
        <f t="shared" si="239"/>
        <v>0</v>
      </c>
      <c r="U226" s="23">
        <f t="shared" si="239"/>
        <v>0</v>
      </c>
      <c r="V226" s="22">
        <f t="shared" si="239"/>
        <v>0</v>
      </c>
      <c r="W226" s="23">
        <f t="shared" si="239"/>
        <v>0</v>
      </c>
      <c r="X226" s="79">
        <f t="shared" si="239"/>
        <v>0</v>
      </c>
      <c r="Z226" s="138"/>
      <c r="AA226" s="126" t="s">
        <v>99</v>
      </c>
      <c r="AB226" s="20" t="s">
        <v>95</v>
      </c>
      <c r="AC226" s="89"/>
      <c r="AD226" s="90"/>
      <c r="AE226" s="90"/>
      <c r="AF226" s="90"/>
      <c r="AG226" s="90"/>
      <c r="AH226" s="90"/>
      <c r="AI226" s="90"/>
      <c r="AJ226" s="90"/>
      <c r="AK226" s="91"/>
      <c r="AL226" s="90"/>
      <c r="AM226" s="90"/>
      <c r="AN226" s="90"/>
      <c r="AO226" s="90"/>
      <c r="AP226" s="90"/>
      <c r="AQ226" s="89"/>
      <c r="AR226" s="92"/>
      <c r="AS226" s="22"/>
      <c r="AT226" s="23"/>
      <c r="AU226" s="22"/>
      <c r="AV226" s="23"/>
      <c r="AW226" s="79"/>
      <c r="AY226" s="93"/>
      <c r="AZ226" s="77"/>
      <c r="BA226" s="77"/>
      <c r="BB226" s="77"/>
      <c r="BC226" s="77"/>
      <c r="BD226" s="77"/>
      <c r="BE226" s="77"/>
      <c r="BF226" s="77"/>
    </row>
    <row r="227" spans="1:49" ht="12">
      <c r="A227" s="144"/>
      <c r="B227" s="125"/>
      <c r="C227" s="16" t="s">
        <v>98</v>
      </c>
      <c r="D227" s="24">
        <v>6490</v>
      </c>
      <c r="E227" s="24">
        <v>4240</v>
      </c>
      <c r="F227" s="18">
        <v>2450</v>
      </c>
      <c r="G227" s="18">
        <v>710</v>
      </c>
      <c r="H227" s="18">
        <v>0</v>
      </c>
      <c r="I227" s="18">
        <v>0</v>
      </c>
      <c r="J227" s="18">
        <v>0</v>
      </c>
      <c r="K227" s="18">
        <v>0</v>
      </c>
      <c r="L227" s="19">
        <v>0</v>
      </c>
      <c r="M227" s="18">
        <v>0</v>
      </c>
      <c r="N227" s="18">
        <v>0</v>
      </c>
      <c r="O227" s="18">
        <v>0</v>
      </c>
      <c r="P227" s="18">
        <v>0</v>
      </c>
      <c r="Q227" s="18">
        <v>0</v>
      </c>
      <c r="R227" s="24">
        <f t="shared" si="239"/>
        <v>0</v>
      </c>
      <c r="S227" s="1">
        <f t="shared" si="239"/>
        <v>0</v>
      </c>
      <c r="T227" s="19">
        <f t="shared" si="239"/>
        <v>0</v>
      </c>
      <c r="U227" s="19">
        <f t="shared" si="239"/>
        <v>0</v>
      </c>
      <c r="V227" s="18">
        <f t="shared" si="239"/>
        <v>0</v>
      </c>
      <c r="W227" s="19">
        <f t="shared" si="239"/>
        <v>0</v>
      </c>
      <c r="X227" s="78">
        <f t="shared" si="239"/>
        <v>0</v>
      </c>
      <c r="Z227" s="138"/>
      <c r="AA227" s="125"/>
      <c r="AB227" s="16" t="s">
        <v>98</v>
      </c>
      <c r="AC227" s="31"/>
      <c r="AD227" s="32"/>
      <c r="AE227" s="32"/>
      <c r="AF227" s="32"/>
      <c r="AG227" s="32"/>
      <c r="AH227" s="32"/>
      <c r="AI227" s="32"/>
      <c r="AJ227" s="32"/>
      <c r="AK227" s="33"/>
      <c r="AL227" s="32"/>
      <c r="AM227" s="32"/>
      <c r="AN227" s="32"/>
      <c r="AO227" s="32"/>
      <c r="AP227" s="32"/>
      <c r="AQ227" s="31"/>
      <c r="AR227" s="76"/>
      <c r="AS227" s="18"/>
      <c r="AT227" s="19"/>
      <c r="AU227" s="18"/>
      <c r="AV227" s="19"/>
      <c r="AW227" s="78"/>
    </row>
    <row r="228" spans="1:49" ht="12">
      <c r="A228" s="144"/>
      <c r="B228" s="125"/>
      <c r="C228" s="26" t="s">
        <v>12</v>
      </c>
      <c r="D228" s="82">
        <v>13160</v>
      </c>
      <c r="E228" s="82">
        <v>8400</v>
      </c>
      <c r="F228" s="83">
        <v>5370</v>
      </c>
      <c r="G228" s="83">
        <v>1240</v>
      </c>
      <c r="H228" s="83">
        <v>0</v>
      </c>
      <c r="I228" s="83">
        <v>0</v>
      </c>
      <c r="J228" s="83">
        <v>0</v>
      </c>
      <c r="K228" s="83">
        <v>0</v>
      </c>
      <c r="L228" s="84">
        <v>0</v>
      </c>
      <c r="M228" s="83">
        <v>0</v>
      </c>
      <c r="N228" s="83">
        <v>0</v>
      </c>
      <c r="O228" s="83">
        <v>0</v>
      </c>
      <c r="P228" s="83">
        <v>0</v>
      </c>
      <c r="Q228" s="83">
        <v>0</v>
      </c>
      <c r="R228" s="82">
        <f aca="true" t="shared" si="240" ref="R228:X228">SUM(R226:R227)</f>
        <v>0</v>
      </c>
      <c r="S228" s="85">
        <f t="shared" si="240"/>
        <v>0</v>
      </c>
      <c r="T228" s="84">
        <f t="shared" si="240"/>
        <v>0</v>
      </c>
      <c r="U228" s="84">
        <f t="shared" si="240"/>
        <v>0</v>
      </c>
      <c r="V228" s="83">
        <f t="shared" si="240"/>
        <v>0</v>
      </c>
      <c r="W228" s="84">
        <f t="shared" si="240"/>
        <v>0</v>
      </c>
      <c r="X228" s="86">
        <f t="shared" si="240"/>
        <v>0</v>
      </c>
      <c r="Z228" s="138"/>
      <c r="AA228" s="125"/>
      <c r="AB228" s="26" t="s">
        <v>12</v>
      </c>
      <c r="AC228" s="82">
        <f aca="true" t="shared" si="241" ref="AC228:AP228">SUM(AC226:AC227)</f>
        <v>0</v>
      </c>
      <c r="AD228" s="83">
        <f t="shared" si="241"/>
        <v>0</v>
      </c>
      <c r="AE228" s="83">
        <f t="shared" si="241"/>
        <v>0</v>
      </c>
      <c r="AF228" s="83">
        <f t="shared" si="241"/>
        <v>0</v>
      </c>
      <c r="AG228" s="83">
        <f t="shared" si="241"/>
        <v>0</v>
      </c>
      <c r="AH228" s="83">
        <f t="shared" si="241"/>
        <v>0</v>
      </c>
      <c r="AI228" s="83">
        <f t="shared" si="241"/>
        <v>0</v>
      </c>
      <c r="AJ228" s="83">
        <f t="shared" si="241"/>
        <v>0</v>
      </c>
      <c r="AK228" s="84">
        <f t="shared" si="241"/>
        <v>0</v>
      </c>
      <c r="AL228" s="83">
        <f t="shared" si="241"/>
        <v>0</v>
      </c>
      <c r="AM228" s="83">
        <f t="shared" si="241"/>
        <v>0</v>
      </c>
      <c r="AN228" s="83">
        <f t="shared" si="241"/>
        <v>0</v>
      </c>
      <c r="AO228" s="83">
        <f t="shared" si="241"/>
        <v>0</v>
      </c>
      <c r="AP228" s="83">
        <f t="shared" si="241"/>
        <v>0</v>
      </c>
      <c r="AQ228" s="82">
        <f>SUM(AQ226:AQ227)</f>
        <v>0</v>
      </c>
      <c r="AR228" s="84">
        <f>SUM(AR226:AR227)</f>
        <v>0</v>
      </c>
      <c r="AS228" s="83"/>
      <c r="AT228" s="84"/>
      <c r="AU228" s="83"/>
      <c r="AV228" s="84"/>
      <c r="AW228" s="86"/>
    </row>
    <row r="229" spans="1:49" ht="12">
      <c r="A229" s="144"/>
      <c r="B229" s="126" t="s">
        <v>104</v>
      </c>
      <c r="C229" s="16" t="s">
        <v>103</v>
      </c>
      <c r="D229" s="24">
        <v>64368116</v>
      </c>
      <c r="E229" s="24">
        <v>61014323</v>
      </c>
      <c r="F229" s="18">
        <v>56669839</v>
      </c>
      <c r="G229" s="18">
        <v>55659404</v>
      </c>
      <c r="H229" s="18">
        <v>56324250</v>
      </c>
      <c r="I229" s="18">
        <v>54758347</v>
      </c>
      <c r="J229" s="18">
        <v>57492257</v>
      </c>
      <c r="K229" s="18">
        <v>57154920</v>
      </c>
      <c r="L229" s="19">
        <v>53421712</v>
      </c>
      <c r="M229" s="18">
        <v>51821465</v>
      </c>
      <c r="N229" s="18">
        <v>54032679</v>
      </c>
      <c r="O229" s="18">
        <v>48239896</v>
      </c>
      <c r="P229" s="18">
        <v>47022255</v>
      </c>
      <c r="Q229" s="18">
        <v>47459602</v>
      </c>
      <c r="R229" s="24">
        <f aca="true" t="shared" si="242" ref="R229:X232">SUM(R202,R175,R148,R121,R94,R67,R40,R13)</f>
        <v>50432853</v>
      </c>
      <c r="S229" s="1">
        <f t="shared" si="242"/>
        <v>50720202</v>
      </c>
      <c r="T229" s="19">
        <f t="shared" si="242"/>
        <v>49825387</v>
      </c>
      <c r="U229" s="19">
        <f t="shared" si="242"/>
        <v>48635045</v>
      </c>
      <c r="V229" s="18">
        <f t="shared" si="242"/>
        <v>46407470</v>
      </c>
      <c r="W229" s="19">
        <f t="shared" si="242"/>
        <v>37345331</v>
      </c>
      <c r="X229" s="78">
        <f t="shared" si="242"/>
        <v>42047243</v>
      </c>
      <c r="Z229" s="138"/>
      <c r="AA229" s="126" t="s">
        <v>104</v>
      </c>
      <c r="AB229" s="16" t="s">
        <v>103</v>
      </c>
      <c r="AC229" s="24">
        <v>3587099</v>
      </c>
      <c r="AD229" s="18">
        <v>3435826</v>
      </c>
      <c r="AE229" s="18">
        <v>3639665</v>
      </c>
      <c r="AF229" s="18">
        <v>5281608</v>
      </c>
      <c r="AG229" s="18">
        <v>6023150</v>
      </c>
      <c r="AH229" s="18">
        <v>5826947</v>
      </c>
      <c r="AI229" s="18">
        <v>2732806</v>
      </c>
      <c r="AJ229" s="18">
        <v>6424497</v>
      </c>
      <c r="AK229" s="19">
        <v>7590070</v>
      </c>
      <c r="AL229" s="18">
        <v>7105764</v>
      </c>
      <c r="AM229" s="18">
        <v>13227754</v>
      </c>
      <c r="AN229" s="18">
        <v>7622254</v>
      </c>
      <c r="AO229" s="18">
        <v>7709024</v>
      </c>
      <c r="AP229" s="18">
        <v>7897381</v>
      </c>
      <c r="AQ229" s="24">
        <v>7698220</v>
      </c>
      <c r="AR229" s="19">
        <v>4747238</v>
      </c>
      <c r="AS229" s="18">
        <v>3394870</v>
      </c>
      <c r="AT229" s="19">
        <v>3321488</v>
      </c>
      <c r="AU229" s="18">
        <v>3192656</v>
      </c>
      <c r="AV229" s="19">
        <v>3230667</v>
      </c>
      <c r="AW229" s="78">
        <v>3509562</v>
      </c>
    </row>
    <row r="230" spans="1:58" s="77" customFormat="1" ht="12">
      <c r="A230" s="144"/>
      <c r="B230" s="125"/>
      <c r="C230" s="75" t="s">
        <v>97</v>
      </c>
      <c r="D230" s="31">
        <v>-4117315</v>
      </c>
      <c r="E230" s="31">
        <v>-4001846</v>
      </c>
      <c r="F230" s="32">
        <v>-4043310</v>
      </c>
      <c r="G230" s="32">
        <v>-3342136</v>
      </c>
      <c r="H230" s="32">
        <v>-3168001</v>
      </c>
      <c r="I230" s="32">
        <v>-2000787</v>
      </c>
      <c r="J230" s="32">
        <v>-2287316</v>
      </c>
      <c r="K230" s="32">
        <v>-2392880</v>
      </c>
      <c r="L230" s="33">
        <v>-2519960</v>
      </c>
      <c r="M230" s="32">
        <v>-2337007</v>
      </c>
      <c r="N230" s="32">
        <v>0</v>
      </c>
      <c r="O230" s="32">
        <v>0</v>
      </c>
      <c r="P230" s="32">
        <v>0</v>
      </c>
      <c r="Q230" s="32">
        <v>0</v>
      </c>
      <c r="R230" s="31">
        <f t="shared" si="242"/>
        <v>0</v>
      </c>
      <c r="S230" s="76">
        <f t="shared" si="242"/>
        <v>0</v>
      </c>
      <c r="T230" s="33">
        <f t="shared" si="242"/>
        <v>0</v>
      </c>
      <c r="U230" s="33">
        <f t="shared" si="242"/>
        <v>0</v>
      </c>
      <c r="V230" s="32">
        <f t="shared" si="242"/>
        <v>0</v>
      </c>
      <c r="W230" s="33">
        <f t="shared" si="242"/>
        <v>0</v>
      </c>
      <c r="X230" s="75">
        <f t="shared" si="242"/>
        <v>0</v>
      </c>
      <c r="Z230" s="138"/>
      <c r="AA230" s="125"/>
      <c r="AB230" s="75" t="s">
        <v>97</v>
      </c>
      <c r="AC230" s="31"/>
      <c r="AD230" s="32"/>
      <c r="AE230" s="32"/>
      <c r="AF230" s="32"/>
      <c r="AG230" s="32"/>
      <c r="AH230" s="32"/>
      <c r="AI230" s="32"/>
      <c r="AJ230" s="32"/>
      <c r="AK230" s="33"/>
      <c r="AL230" s="32"/>
      <c r="AM230" s="32"/>
      <c r="AN230" s="32"/>
      <c r="AO230" s="32"/>
      <c r="AP230" s="32"/>
      <c r="AQ230" s="31"/>
      <c r="AR230" s="76"/>
      <c r="AS230" s="32"/>
      <c r="AT230" s="33"/>
      <c r="AU230" s="32"/>
      <c r="AV230" s="33"/>
      <c r="AW230" s="75"/>
      <c r="AY230" s="49"/>
      <c r="AZ230" s="6"/>
      <c r="BA230" s="6"/>
      <c r="BB230" s="6"/>
      <c r="BC230" s="6"/>
      <c r="BD230" s="6"/>
      <c r="BE230" s="6"/>
      <c r="BF230" s="6"/>
    </row>
    <row r="231" spans="1:49" ht="12">
      <c r="A231" s="144"/>
      <c r="B231" s="125"/>
      <c r="C231" s="16" t="s">
        <v>105</v>
      </c>
      <c r="D231" s="24">
        <v>94191817</v>
      </c>
      <c r="E231" s="24">
        <v>92865520</v>
      </c>
      <c r="F231" s="18">
        <v>85801500</v>
      </c>
      <c r="G231" s="18">
        <v>84728191</v>
      </c>
      <c r="H231" s="18">
        <v>84587216</v>
      </c>
      <c r="I231" s="18">
        <v>84558243</v>
      </c>
      <c r="J231" s="18">
        <v>89074195</v>
      </c>
      <c r="K231" s="18">
        <v>85934271</v>
      </c>
      <c r="L231" s="19">
        <v>77166258</v>
      </c>
      <c r="M231" s="18">
        <v>71799299</v>
      </c>
      <c r="N231" s="18">
        <v>72918898</v>
      </c>
      <c r="O231" s="18">
        <v>65451630</v>
      </c>
      <c r="P231" s="18">
        <v>63627177</v>
      </c>
      <c r="Q231" s="18">
        <v>62433337</v>
      </c>
      <c r="R231" s="24">
        <f>SUM(R204,R177,R150,R123,R96,R69,R42,R15)</f>
        <v>67996120</v>
      </c>
      <c r="S231" s="1">
        <f>SUM(S204,S177,S150,S123,S96,S69,S42,S15)</f>
        <v>69884576</v>
      </c>
      <c r="T231" s="19">
        <f t="shared" si="242"/>
        <v>71965003</v>
      </c>
      <c r="U231" s="19">
        <f t="shared" si="242"/>
        <v>71122015</v>
      </c>
      <c r="V231" s="18">
        <f t="shared" si="242"/>
        <v>69705156</v>
      </c>
      <c r="W231" s="19">
        <f t="shared" si="242"/>
        <v>54048593</v>
      </c>
      <c r="X231" s="78">
        <f t="shared" si="242"/>
        <v>59208585</v>
      </c>
      <c r="Z231" s="138"/>
      <c r="AA231" s="125"/>
      <c r="AB231" s="16" t="s">
        <v>105</v>
      </c>
      <c r="AC231" s="24">
        <v>15915763</v>
      </c>
      <c r="AD231" s="18">
        <v>16244358</v>
      </c>
      <c r="AE231" s="18">
        <v>17415572</v>
      </c>
      <c r="AF231" s="18">
        <v>18085570</v>
      </c>
      <c r="AG231" s="18">
        <v>17750959</v>
      </c>
      <c r="AH231" s="18">
        <v>18589044</v>
      </c>
      <c r="AI231" s="18">
        <v>6584389</v>
      </c>
      <c r="AJ231" s="18">
        <v>18091939</v>
      </c>
      <c r="AK231" s="19">
        <v>17633699</v>
      </c>
      <c r="AL231" s="18">
        <v>17528518</v>
      </c>
      <c r="AM231" s="18">
        <v>13307197</v>
      </c>
      <c r="AN231" s="18">
        <v>16817122</v>
      </c>
      <c r="AO231" s="18">
        <v>16664708</v>
      </c>
      <c r="AP231" s="18">
        <v>16345751</v>
      </c>
      <c r="AQ231" s="24">
        <v>15821501</v>
      </c>
      <c r="AR231" s="1">
        <v>13498353</v>
      </c>
      <c r="AS231" s="18">
        <v>12452324</v>
      </c>
      <c r="AT231" s="19">
        <v>12328184</v>
      </c>
      <c r="AU231" s="18">
        <v>10944944</v>
      </c>
      <c r="AV231" s="19">
        <v>9450175</v>
      </c>
      <c r="AW231" s="78">
        <v>9576798</v>
      </c>
    </row>
    <row r="232" spans="1:58" s="77" customFormat="1" ht="12">
      <c r="A232" s="144"/>
      <c r="B232" s="125"/>
      <c r="C232" s="75" t="s">
        <v>97</v>
      </c>
      <c r="D232" s="31">
        <v>-3898454</v>
      </c>
      <c r="E232" s="31">
        <v>-3943223</v>
      </c>
      <c r="F232" s="32">
        <v>-3861426</v>
      </c>
      <c r="G232" s="32">
        <v>-4148480</v>
      </c>
      <c r="H232" s="32">
        <v>-3730425</v>
      </c>
      <c r="I232" s="32">
        <v>-2910745</v>
      </c>
      <c r="J232" s="32">
        <v>-3054548</v>
      </c>
      <c r="K232" s="32">
        <v>-3179173</v>
      </c>
      <c r="L232" s="33">
        <v>-3697186</v>
      </c>
      <c r="M232" s="32">
        <v>-3349515</v>
      </c>
      <c r="N232" s="32">
        <v>0</v>
      </c>
      <c r="O232" s="32">
        <v>0</v>
      </c>
      <c r="P232" s="32">
        <v>0</v>
      </c>
      <c r="Q232" s="32">
        <v>0</v>
      </c>
      <c r="R232" s="31">
        <f t="shared" si="242"/>
        <v>0</v>
      </c>
      <c r="S232" s="76">
        <f t="shared" si="242"/>
        <v>0</v>
      </c>
      <c r="T232" s="33">
        <f t="shared" si="242"/>
        <v>0</v>
      </c>
      <c r="U232" s="33">
        <f t="shared" si="242"/>
        <v>0</v>
      </c>
      <c r="V232" s="32">
        <f t="shared" si="242"/>
        <v>0</v>
      </c>
      <c r="W232" s="33">
        <f t="shared" si="242"/>
        <v>0</v>
      </c>
      <c r="X232" s="75">
        <f t="shared" si="242"/>
        <v>0</v>
      </c>
      <c r="Z232" s="138"/>
      <c r="AA232" s="125"/>
      <c r="AB232" s="75" t="s">
        <v>97</v>
      </c>
      <c r="AC232" s="31"/>
      <c r="AD232" s="32"/>
      <c r="AE232" s="32"/>
      <c r="AF232" s="32"/>
      <c r="AG232" s="32"/>
      <c r="AH232" s="32"/>
      <c r="AI232" s="32"/>
      <c r="AJ232" s="32"/>
      <c r="AK232" s="33"/>
      <c r="AL232" s="32"/>
      <c r="AM232" s="32"/>
      <c r="AN232" s="32"/>
      <c r="AO232" s="32"/>
      <c r="AP232" s="32"/>
      <c r="AQ232" s="31"/>
      <c r="AR232" s="76"/>
      <c r="AS232" s="32">
        <f aca="true" t="shared" si="243" ref="AS232:AW234">SUM(AS228,AS230)</f>
        <v>0</v>
      </c>
      <c r="AT232" s="33">
        <f t="shared" si="243"/>
        <v>0</v>
      </c>
      <c r="AU232" s="32">
        <f t="shared" si="243"/>
        <v>0</v>
      </c>
      <c r="AV232" s="33">
        <f t="shared" si="243"/>
        <v>0</v>
      </c>
      <c r="AW232" s="75">
        <f t="shared" si="243"/>
        <v>0</v>
      </c>
      <c r="AY232" s="49"/>
      <c r="AZ232" s="6"/>
      <c r="BA232" s="6"/>
      <c r="BB232" s="6"/>
      <c r="BC232" s="6"/>
      <c r="BD232" s="6"/>
      <c r="BE232" s="6"/>
      <c r="BF232" s="6"/>
    </row>
    <row r="233" spans="1:49" ht="12">
      <c r="A233" s="144"/>
      <c r="B233" s="125"/>
      <c r="C233" s="20" t="s">
        <v>12</v>
      </c>
      <c r="D233" s="25">
        <v>158559933</v>
      </c>
      <c r="E233" s="25">
        <v>153879843</v>
      </c>
      <c r="F233" s="22">
        <v>142471339</v>
      </c>
      <c r="G233" s="22">
        <v>140387595</v>
      </c>
      <c r="H233" s="22">
        <v>140911466</v>
      </c>
      <c r="I233" s="22">
        <v>139316590</v>
      </c>
      <c r="J233" s="22">
        <v>146566452</v>
      </c>
      <c r="K233" s="22">
        <v>143089191</v>
      </c>
      <c r="L233" s="23">
        <v>130587970</v>
      </c>
      <c r="M233" s="22">
        <v>123620764</v>
      </c>
      <c r="N233" s="22">
        <v>126951577</v>
      </c>
      <c r="O233" s="22">
        <v>113691526</v>
      </c>
      <c r="P233" s="22">
        <v>110649432</v>
      </c>
      <c r="Q233" s="22">
        <v>109892939</v>
      </c>
      <c r="R233" s="25">
        <f aca="true" t="shared" si="244" ref="R233:X234">SUM(R229,R231)</f>
        <v>118428973</v>
      </c>
      <c r="S233" s="52">
        <f t="shared" si="244"/>
        <v>120604778</v>
      </c>
      <c r="T233" s="23">
        <f t="shared" si="244"/>
        <v>121790390</v>
      </c>
      <c r="U233" s="23">
        <f t="shared" si="244"/>
        <v>119757060</v>
      </c>
      <c r="V233" s="22">
        <f t="shared" si="244"/>
        <v>116112626</v>
      </c>
      <c r="W233" s="23">
        <f t="shared" si="244"/>
        <v>91393924</v>
      </c>
      <c r="X233" s="79">
        <f t="shared" si="244"/>
        <v>101255828</v>
      </c>
      <c r="Z233" s="138"/>
      <c r="AA233" s="125"/>
      <c r="AB233" s="20" t="s">
        <v>12</v>
      </c>
      <c r="AC233" s="21">
        <f aca="true" t="shared" si="245" ref="AC233:AP234">SUM(AC229,AC231)</f>
        <v>19502862</v>
      </c>
      <c r="AD233" s="22">
        <f t="shared" si="245"/>
        <v>19680184</v>
      </c>
      <c r="AE233" s="22">
        <f t="shared" si="245"/>
        <v>21055237</v>
      </c>
      <c r="AF233" s="22">
        <f t="shared" si="245"/>
        <v>23367178</v>
      </c>
      <c r="AG233" s="22">
        <f t="shared" si="245"/>
        <v>23774109</v>
      </c>
      <c r="AH233" s="22">
        <f t="shared" si="245"/>
        <v>24415991</v>
      </c>
      <c r="AI233" s="22">
        <f t="shared" si="245"/>
        <v>9317195</v>
      </c>
      <c r="AJ233" s="22">
        <f t="shared" si="245"/>
        <v>24516436</v>
      </c>
      <c r="AK233" s="23">
        <f t="shared" si="245"/>
        <v>25223769</v>
      </c>
      <c r="AL233" s="22">
        <f t="shared" si="245"/>
        <v>24634282</v>
      </c>
      <c r="AM233" s="22">
        <f t="shared" si="245"/>
        <v>26534951</v>
      </c>
      <c r="AN233" s="22">
        <f t="shared" si="245"/>
        <v>24439376</v>
      </c>
      <c r="AO233" s="22">
        <f t="shared" si="245"/>
        <v>24373732</v>
      </c>
      <c r="AP233" s="22">
        <f t="shared" si="245"/>
        <v>24243132</v>
      </c>
      <c r="AQ233" s="25">
        <f>SUM(AQ229,AQ231)</f>
        <v>23519721</v>
      </c>
      <c r="AR233" s="52">
        <f>SUM(AR229,AR231)</f>
        <v>18245591</v>
      </c>
      <c r="AS233" s="22">
        <f t="shared" si="243"/>
        <v>15847194</v>
      </c>
      <c r="AT233" s="23">
        <f t="shared" si="243"/>
        <v>15649672</v>
      </c>
      <c r="AU233" s="22">
        <f t="shared" si="243"/>
        <v>14137600</v>
      </c>
      <c r="AV233" s="23">
        <f t="shared" si="243"/>
        <v>12680842</v>
      </c>
      <c r="AW233" s="79">
        <f t="shared" si="243"/>
        <v>13086360</v>
      </c>
    </row>
    <row r="234" spans="1:58" s="77" customFormat="1" ht="12">
      <c r="A234" s="144"/>
      <c r="B234" s="125"/>
      <c r="C234" s="75" t="s">
        <v>97</v>
      </c>
      <c r="D234" s="31">
        <v>-8015769</v>
      </c>
      <c r="E234" s="31">
        <v>-7945069</v>
      </c>
      <c r="F234" s="32">
        <v>-7904736</v>
      </c>
      <c r="G234" s="32">
        <v>-7490616</v>
      </c>
      <c r="H234" s="32">
        <v>-6898426</v>
      </c>
      <c r="I234" s="32">
        <v>-4911532</v>
      </c>
      <c r="J234" s="32">
        <v>-5341864</v>
      </c>
      <c r="K234" s="32">
        <v>-5572053</v>
      </c>
      <c r="L234" s="33">
        <v>-6217146</v>
      </c>
      <c r="M234" s="32">
        <v>-5686522</v>
      </c>
      <c r="N234" s="32">
        <v>0</v>
      </c>
      <c r="O234" s="32">
        <v>0</v>
      </c>
      <c r="P234" s="32">
        <v>0</v>
      </c>
      <c r="Q234" s="32">
        <v>0</v>
      </c>
      <c r="R234" s="31">
        <f t="shared" si="244"/>
        <v>0</v>
      </c>
      <c r="S234" s="76">
        <f t="shared" si="244"/>
        <v>0</v>
      </c>
      <c r="T234" s="33">
        <f t="shared" si="244"/>
        <v>0</v>
      </c>
      <c r="U234" s="33">
        <f t="shared" si="244"/>
        <v>0</v>
      </c>
      <c r="V234" s="32">
        <f t="shared" si="244"/>
        <v>0</v>
      </c>
      <c r="W234" s="33">
        <f t="shared" si="244"/>
        <v>0</v>
      </c>
      <c r="X234" s="75">
        <f t="shared" si="244"/>
        <v>0</v>
      </c>
      <c r="Z234" s="138"/>
      <c r="AA234" s="125"/>
      <c r="AB234" s="75" t="s">
        <v>97</v>
      </c>
      <c r="AC234" s="17">
        <f t="shared" si="245"/>
        <v>0</v>
      </c>
      <c r="AD234" s="18">
        <f t="shared" si="245"/>
        <v>0</v>
      </c>
      <c r="AE234" s="18">
        <f t="shared" si="245"/>
        <v>0</v>
      </c>
      <c r="AF234" s="18">
        <f t="shared" si="245"/>
        <v>0</v>
      </c>
      <c r="AG234" s="18">
        <f t="shared" si="245"/>
        <v>0</v>
      </c>
      <c r="AH234" s="18">
        <f t="shared" si="245"/>
        <v>0</v>
      </c>
      <c r="AI234" s="18">
        <f t="shared" si="245"/>
        <v>0</v>
      </c>
      <c r="AJ234" s="18">
        <f t="shared" si="245"/>
        <v>0</v>
      </c>
      <c r="AK234" s="18">
        <f t="shared" si="245"/>
        <v>0</v>
      </c>
      <c r="AL234" s="18">
        <f t="shared" si="245"/>
        <v>0</v>
      </c>
      <c r="AM234" s="18">
        <f t="shared" si="245"/>
        <v>0</v>
      </c>
      <c r="AN234" s="18">
        <f t="shared" si="245"/>
        <v>0</v>
      </c>
      <c r="AO234" s="18">
        <f t="shared" si="245"/>
        <v>0</v>
      </c>
      <c r="AP234" s="18">
        <f t="shared" si="245"/>
        <v>0</v>
      </c>
      <c r="AQ234" s="18">
        <f>SUM(AQ230,AQ232)</f>
        <v>0</v>
      </c>
      <c r="AR234" s="1">
        <f>SUM(AR230,AR232)</f>
        <v>0</v>
      </c>
      <c r="AS234" s="32">
        <f t="shared" si="243"/>
        <v>0</v>
      </c>
      <c r="AT234" s="33">
        <f t="shared" si="243"/>
        <v>0</v>
      </c>
      <c r="AU234" s="32">
        <f t="shared" si="243"/>
        <v>0</v>
      </c>
      <c r="AV234" s="33">
        <f t="shared" si="243"/>
        <v>0</v>
      </c>
      <c r="AW234" s="75">
        <f t="shared" si="243"/>
        <v>0</v>
      </c>
      <c r="AY234" s="49"/>
      <c r="AZ234" s="6"/>
      <c r="BA234" s="6"/>
      <c r="BB234" s="6"/>
      <c r="BC234" s="6"/>
      <c r="BD234" s="6"/>
      <c r="BE234" s="6"/>
      <c r="BF234" s="6"/>
    </row>
    <row r="235" spans="1:49" ht="12">
      <c r="A235" s="144"/>
      <c r="B235" s="136"/>
      <c r="C235" s="16"/>
      <c r="D235" s="30">
        <f aca="true" t="shared" si="246" ref="D235:X235">D233/$D233*100</f>
        <v>100</v>
      </c>
      <c r="E235" s="30">
        <f t="shared" si="246"/>
        <v>97.04837791524547</v>
      </c>
      <c r="F235" s="30">
        <f t="shared" si="246"/>
        <v>89.85330423922416</v>
      </c>
      <c r="G235" s="30">
        <f t="shared" si="246"/>
        <v>88.53913617635042</v>
      </c>
      <c r="H235" s="30">
        <f t="shared" si="246"/>
        <v>88.8695292271598</v>
      </c>
      <c r="I235" s="30">
        <f t="shared" si="246"/>
        <v>87.86367865077239</v>
      </c>
      <c r="J235" s="30">
        <f t="shared" si="246"/>
        <v>92.43599516404942</v>
      </c>
      <c r="K235" s="30">
        <f t="shared" si="246"/>
        <v>90.24296888420102</v>
      </c>
      <c r="L235" s="30">
        <f t="shared" si="246"/>
        <v>82.3587444376632</v>
      </c>
      <c r="M235" s="30">
        <f t="shared" si="246"/>
        <v>77.96469237912707</v>
      </c>
      <c r="N235" s="30">
        <f t="shared" si="246"/>
        <v>80.06535736868658</v>
      </c>
      <c r="O235" s="30">
        <f t="shared" si="246"/>
        <v>71.70255678652437</v>
      </c>
      <c r="P235" s="30">
        <f t="shared" si="246"/>
        <v>69.78398004242345</v>
      </c>
      <c r="Q235" s="30">
        <f t="shared" si="246"/>
        <v>69.30687779743197</v>
      </c>
      <c r="R235" s="80">
        <f t="shared" si="246"/>
        <v>74.69035257475797</v>
      </c>
      <c r="S235" s="53">
        <f t="shared" si="246"/>
        <v>76.06258133320478</v>
      </c>
      <c r="T235" s="59">
        <f t="shared" si="246"/>
        <v>76.81031878337133</v>
      </c>
      <c r="U235" s="59">
        <f t="shared" si="246"/>
        <v>75.52794563806987</v>
      </c>
      <c r="V235" s="30">
        <f t="shared" si="246"/>
        <v>73.22948730055279</v>
      </c>
      <c r="W235" s="59">
        <f t="shared" si="246"/>
        <v>57.6399865153828</v>
      </c>
      <c r="X235" s="81">
        <f t="shared" si="246"/>
        <v>63.85965614654996</v>
      </c>
      <c r="Z235" s="138"/>
      <c r="AA235" s="125"/>
      <c r="AB235" s="16"/>
      <c r="AC235" s="30">
        <f aca="true" t="shared" si="247" ref="AC235:AW235">AC233/$AC233*100</f>
        <v>100</v>
      </c>
      <c r="AD235" s="30">
        <f t="shared" si="247"/>
        <v>100.90921014566989</v>
      </c>
      <c r="AE235" s="30">
        <f t="shared" si="247"/>
        <v>107.95972919256671</v>
      </c>
      <c r="AF235" s="30">
        <f t="shared" si="247"/>
        <v>119.81409702842586</v>
      </c>
      <c r="AG235" s="30">
        <f t="shared" si="247"/>
        <v>121.9006164326036</v>
      </c>
      <c r="AH235" s="30">
        <f t="shared" si="247"/>
        <v>125.19183594694974</v>
      </c>
      <c r="AI235" s="30">
        <f t="shared" si="247"/>
        <v>47.7734755032364</v>
      </c>
      <c r="AJ235" s="30">
        <f t="shared" si="247"/>
        <v>125.70686292093951</v>
      </c>
      <c r="AK235" s="30">
        <f t="shared" si="247"/>
        <v>129.33367933383315</v>
      </c>
      <c r="AL235" s="30">
        <f t="shared" si="247"/>
        <v>126.3111126972031</v>
      </c>
      <c r="AM235" s="30">
        <f t="shared" si="247"/>
        <v>136.05670285725245</v>
      </c>
      <c r="AN235" s="30">
        <f t="shared" si="247"/>
        <v>125.31174142543797</v>
      </c>
      <c r="AO235" s="30">
        <f t="shared" si="247"/>
        <v>124.9751549285433</v>
      </c>
      <c r="AP235" s="30">
        <f t="shared" si="247"/>
        <v>124.30550962212624</v>
      </c>
      <c r="AQ235" s="80">
        <f t="shared" si="247"/>
        <v>120.5962540267167</v>
      </c>
      <c r="AR235" s="53">
        <f t="shared" si="247"/>
        <v>93.55340257240194</v>
      </c>
      <c r="AS235" s="30">
        <f t="shared" si="247"/>
        <v>81.25573569663776</v>
      </c>
      <c r="AT235" s="59">
        <f t="shared" si="247"/>
        <v>80.24295100893397</v>
      </c>
      <c r="AU235" s="30">
        <f t="shared" si="247"/>
        <v>72.48987353753516</v>
      </c>
      <c r="AV235" s="59">
        <f t="shared" si="247"/>
        <v>65.0204159779216</v>
      </c>
      <c r="AW235" s="81">
        <f t="shared" si="247"/>
        <v>67.0996902916095</v>
      </c>
    </row>
    <row r="236" spans="1:49" ht="12">
      <c r="A236" s="144"/>
      <c r="B236" s="126" t="s">
        <v>99</v>
      </c>
      <c r="C236" s="20" t="s">
        <v>103</v>
      </c>
      <c r="D236" s="25">
        <v>79630510</v>
      </c>
      <c r="E236" s="25">
        <v>81500930</v>
      </c>
      <c r="F236" s="22">
        <v>81073180</v>
      </c>
      <c r="G236" s="22">
        <v>79209155</v>
      </c>
      <c r="H236" s="22">
        <v>78765980</v>
      </c>
      <c r="I236" s="22">
        <v>71994620</v>
      </c>
      <c r="J236" s="22">
        <v>75764720</v>
      </c>
      <c r="K236" s="22">
        <v>78028815</v>
      </c>
      <c r="L236" s="23">
        <v>47605790</v>
      </c>
      <c r="M236" s="22">
        <v>34651765</v>
      </c>
      <c r="N236" s="22">
        <v>35184730</v>
      </c>
      <c r="O236" s="22">
        <v>34651145</v>
      </c>
      <c r="P236" s="22">
        <v>34296620</v>
      </c>
      <c r="Q236" s="22">
        <v>35084480</v>
      </c>
      <c r="R236" s="25">
        <f aca="true" t="shared" si="248" ref="R236:X237">SUM(R209,R182,R155,R128,R101,R74,R47,R20)</f>
        <v>36676570</v>
      </c>
      <c r="S236" s="52">
        <f t="shared" si="248"/>
        <v>38302035</v>
      </c>
      <c r="T236" s="19">
        <f t="shared" si="248"/>
        <v>38695310</v>
      </c>
      <c r="U236" s="19">
        <f t="shared" si="248"/>
        <v>38988195</v>
      </c>
      <c r="V236" s="18">
        <f t="shared" si="248"/>
        <v>38255405</v>
      </c>
      <c r="W236" s="19">
        <f t="shared" si="248"/>
        <v>30756515</v>
      </c>
      <c r="X236" s="78">
        <f t="shared" si="248"/>
        <v>31803700</v>
      </c>
      <c r="Z236" s="138"/>
      <c r="AA236" s="126" t="s">
        <v>99</v>
      </c>
      <c r="AB236" s="20" t="s">
        <v>103</v>
      </c>
      <c r="AC236" s="21">
        <v>550895</v>
      </c>
      <c r="AD236" s="25">
        <v>554975</v>
      </c>
      <c r="AE236" s="25">
        <v>617450</v>
      </c>
      <c r="AF236" s="25">
        <v>679535</v>
      </c>
      <c r="AG236" s="25">
        <v>735890</v>
      </c>
      <c r="AH236" s="25">
        <v>723610</v>
      </c>
      <c r="AI236" s="25">
        <v>1161450</v>
      </c>
      <c r="AJ236" s="25">
        <v>1980755</v>
      </c>
      <c r="AK236" s="25">
        <v>2094855</v>
      </c>
      <c r="AL236" s="25">
        <v>2009780</v>
      </c>
      <c r="AM236" s="25">
        <v>17172045</v>
      </c>
      <c r="AN236" s="25">
        <v>2447735</v>
      </c>
      <c r="AO236" s="25">
        <v>2337365</v>
      </c>
      <c r="AP236" s="25">
        <v>2598900</v>
      </c>
      <c r="AQ236" s="25">
        <v>2593835</v>
      </c>
      <c r="AR236" s="23">
        <v>2533120</v>
      </c>
      <c r="AS236" s="22">
        <v>2519865</v>
      </c>
      <c r="AT236" s="23">
        <v>1027600</v>
      </c>
      <c r="AU236" s="22">
        <v>985265</v>
      </c>
      <c r="AV236" s="23">
        <v>919185</v>
      </c>
      <c r="AW236" s="79">
        <v>959205</v>
      </c>
    </row>
    <row r="237" spans="1:49" ht="12">
      <c r="A237" s="144"/>
      <c r="B237" s="125"/>
      <c r="C237" s="16" t="s">
        <v>105</v>
      </c>
      <c r="D237" s="24">
        <v>84658060</v>
      </c>
      <c r="E237" s="24">
        <v>86425015</v>
      </c>
      <c r="F237" s="18">
        <v>86836335</v>
      </c>
      <c r="G237" s="18">
        <v>84857395</v>
      </c>
      <c r="H237" s="18">
        <v>84751745</v>
      </c>
      <c r="I237" s="18">
        <v>78539525</v>
      </c>
      <c r="J237" s="18">
        <v>80775145</v>
      </c>
      <c r="K237" s="18">
        <v>83074835</v>
      </c>
      <c r="L237" s="19">
        <v>52716305</v>
      </c>
      <c r="M237" s="18">
        <v>39137640</v>
      </c>
      <c r="N237" s="18">
        <v>39592325</v>
      </c>
      <c r="O237" s="18">
        <v>38262720</v>
      </c>
      <c r="P237" s="18">
        <v>35428895</v>
      </c>
      <c r="Q237" s="18">
        <v>39002240</v>
      </c>
      <c r="R237" s="24">
        <f t="shared" si="248"/>
        <v>40955805</v>
      </c>
      <c r="S237" s="1">
        <f t="shared" si="248"/>
        <v>42264125</v>
      </c>
      <c r="T237" s="19">
        <f t="shared" si="248"/>
        <v>43544065</v>
      </c>
      <c r="U237" s="19">
        <f t="shared" si="248"/>
        <v>43895505</v>
      </c>
      <c r="V237" s="18">
        <f t="shared" si="248"/>
        <v>41987625</v>
      </c>
      <c r="W237" s="19">
        <f t="shared" si="248"/>
        <v>33391850</v>
      </c>
      <c r="X237" s="78">
        <f t="shared" si="248"/>
        <v>35020960</v>
      </c>
      <c r="Z237" s="138"/>
      <c r="AA237" s="125"/>
      <c r="AB237" s="16" t="s">
        <v>105</v>
      </c>
      <c r="AC237" s="17">
        <v>583765</v>
      </c>
      <c r="AD237" s="24">
        <v>641140</v>
      </c>
      <c r="AE237" s="24">
        <v>651225</v>
      </c>
      <c r="AF237" s="24">
        <v>702375</v>
      </c>
      <c r="AG237" s="24">
        <v>781745</v>
      </c>
      <c r="AH237" s="24">
        <v>835295</v>
      </c>
      <c r="AI237" s="24">
        <v>1289595</v>
      </c>
      <c r="AJ237" s="24">
        <v>2214170</v>
      </c>
      <c r="AK237" s="24">
        <v>2299185</v>
      </c>
      <c r="AL237" s="24">
        <v>2334000</v>
      </c>
      <c r="AM237" s="24">
        <v>18015595</v>
      </c>
      <c r="AN237" s="24">
        <v>2640395</v>
      </c>
      <c r="AO237" s="24">
        <v>2570230</v>
      </c>
      <c r="AP237" s="24">
        <v>2757090</v>
      </c>
      <c r="AQ237" s="24">
        <v>2711345</v>
      </c>
      <c r="AR237" s="19">
        <v>2566880</v>
      </c>
      <c r="AS237" s="18">
        <v>2537385</v>
      </c>
      <c r="AT237" s="19">
        <v>999260</v>
      </c>
      <c r="AU237" s="18">
        <v>1018275</v>
      </c>
      <c r="AV237" s="19">
        <v>972250</v>
      </c>
      <c r="AW237" s="78">
        <v>1001800</v>
      </c>
    </row>
    <row r="238" spans="1:49" ht="12">
      <c r="A238" s="144"/>
      <c r="B238" s="125"/>
      <c r="C238" s="26" t="s">
        <v>12</v>
      </c>
      <c r="D238" s="82">
        <v>164288570</v>
      </c>
      <c r="E238" s="82">
        <v>167925945</v>
      </c>
      <c r="F238" s="83">
        <v>167909515</v>
      </c>
      <c r="G238" s="83">
        <v>164066550</v>
      </c>
      <c r="H238" s="83">
        <v>163517725</v>
      </c>
      <c r="I238" s="83">
        <v>150534145</v>
      </c>
      <c r="J238" s="83">
        <v>156539865</v>
      </c>
      <c r="K238" s="83">
        <v>161103650</v>
      </c>
      <c r="L238" s="84">
        <v>100322095</v>
      </c>
      <c r="M238" s="83">
        <v>73789405</v>
      </c>
      <c r="N238" s="83">
        <v>74777055</v>
      </c>
      <c r="O238" s="83">
        <v>72913865</v>
      </c>
      <c r="P238" s="83">
        <v>71925515</v>
      </c>
      <c r="Q238" s="83">
        <v>74086720</v>
      </c>
      <c r="R238" s="82">
        <f aca="true" t="shared" si="249" ref="R238:X238">SUM(R236:R237)</f>
        <v>77632375</v>
      </c>
      <c r="S238" s="85">
        <f t="shared" si="249"/>
        <v>80566160</v>
      </c>
      <c r="T238" s="84">
        <f t="shared" si="249"/>
        <v>82239375</v>
      </c>
      <c r="U238" s="84">
        <f t="shared" si="249"/>
        <v>82883700</v>
      </c>
      <c r="V238" s="83">
        <f t="shared" si="249"/>
        <v>80243030</v>
      </c>
      <c r="W238" s="84">
        <f t="shared" si="249"/>
        <v>64148365</v>
      </c>
      <c r="X238" s="86">
        <f t="shared" si="249"/>
        <v>66824660</v>
      </c>
      <c r="Z238" s="138"/>
      <c r="AA238" s="125"/>
      <c r="AB238" s="26" t="s">
        <v>12</v>
      </c>
      <c r="AC238" s="82">
        <f aca="true" t="shared" si="250" ref="AC238:AW238">SUM(AC236:AC237)</f>
        <v>1134660</v>
      </c>
      <c r="AD238" s="83">
        <f t="shared" si="250"/>
        <v>1196115</v>
      </c>
      <c r="AE238" s="83">
        <f t="shared" si="250"/>
        <v>1268675</v>
      </c>
      <c r="AF238" s="83">
        <f t="shared" si="250"/>
        <v>1381910</v>
      </c>
      <c r="AG238" s="83">
        <f t="shared" si="250"/>
        <v>1517635</v>
      </c>
      <c r="AH238" s="83">
        <f t="shared" si="250"/>
        <v>1558905</v>
      </c>
      <c r="AI238" s="83">
        <f t="shared" si="250"/>
        <v>2451045</v>
      </c>
      <c r="AJ238" s="83">
        <f t="shared" si="250"/>
        <v>4194925</v>
      </c>
      <c r="AK238" s="84">
        <f t="shared" si="250"/>
        <v>4394040</v>
      </c>
      <c r="AL238" s="83">
        <f t="shared" si="250"/>
        <v>4343780</v>
      </c>
      <c r="AM238" s="83">
        <f t="shared" si="250"/>
        <v>35187640</v>
      </c>
      <c r="AN238" s="83">
        <f t="shared" si="250"/>
        <v>5088130</v>
      </c>
      <c r="AO238" s="83">
        <f t="shared" si="250"/>
        <v>4907595</v>
      </c>
      <c r="AP238" s="83">
        <f t="shared" si="250"/>
        <v>5355990</v>
      </c>
      <c r="AQ238" s="82">
        <f t="shared" si="250"/>
        <v>5305180</v>
      </c>
      <c r="AR238" s="85">
        <f t="shared" si="250"/>
        <v>5100000</v>
      </c>
      <c r="AS238" s="83">
        <f t="shared" si="250"/>
        <v>5057250</v>
      </c>
      <c r="AT238" s="84">
        <f t="shared" si="250"/>
        <v>2026860</v>
      </c>
      <c r="AU238" s="83">
        <f t="shared" si="250"/>
        <v>2003540</v>
      </c>
      <c r="AV238" s="84">
        <f t="shared" si="250"/>
        <v>1891435</v>
      </c>
      <c r="AW238" s="86">
        <f t="shared" si="250"/>
        <v>1961005</v>
      </c>
    </row>
    <row r="239" spans="1:49" ht="12">
      <c r="A239" s="144"/>
      <c r="B239" s="126" t="s">
        <v>12</v>
      </c>
      <c r="C239" s="16" t="s">
        <v>106</v>
      </c>
      <c r="D239" s="24">
        <v>180870970</v>
      </c>
      <c r="E239" s="24">
        <v>179077234</v>
      </c>
      <c r="F239" s="18">
        <v>175089592</v>
      </c>
      <c r="G239" s="18">
        <v>172302452</v>
      </c>
      <c r="H239" s="18">
        <v>172503630</v>
      </c>
      <c r="I239" s="18">
        <v>155808879</v>
      </c>
      <c r="J239" s="18">
        <v>166220933</v>
      </c>
      <c r="K239" s="18">
        <v>168974590</v>
      </c>
      <c r="L239" s="19">
        <v>134478670</v>
      </c>
      <c r="M239" s="18">
        <v>117985056</v>
      </c>
      <c r="N239" s="18">
        <v>121031347</v>
      </c>
      <c r="O239" s="18">
        <v>113230461</v>
      </c>
      <c r="P239" s="18">
        <v>113827963</v>
      </c>
      <c r="Q239" s="18">
        <v>115676601</v>
      </c>
      <c r="R239" s="24">
        <f aca="true" t="shared" si="251" ref="R239:X242">SUM(R212,R185,R158,R131,R104,R77,R50,R23)</f>
        <v>123585652</v>
      </c>
      <c r="S239" s="1">
        <f t="shared" si="251"/>
        <v>128503639</v>
      </c>
      <c r="T239" s="19">
        <f t="shared" si="251"/>
        <v>131437135</v>
      </c>
      <c r="U239" s="19">
        <f t="shared" si="251"/>
        <v>133188195</v>
      </c>
      <c r="V239" s="18">
        <f t="shared" si="251"/>
        <v>131615077</v>
      </c>
      <c r="W239" s="19">
        <f t="shared" si="251"/>
        <v>107656861</v>
      </c>
      <c r="X239" s="78">
        <f t="shared" si="251"/>
        <v>117184782</v>
      </c>
      <c r="Z239" s="138"/>
      <c r="AA239" s="126" t="s">
        <v>12</v>
      </c>
      <c r="AB239" s="16" t="s">
        <v>106</v>
      </c>
      <c r="AC239" s="25">
        <f aca="true" t="shared" si="252" ref="AC239:AW239">SUM(AC219,AC226,AC229,AC236)</f>
        <v>5191521</v>
      </c>
      <c r="AD239" s="25">
        <f t="shared" si="252"/>
        <v>5065056</v>
      </c>
      <c r="AE239" s="25">
        <f t="shared" si="252"/>
        <v>5503138</v>
      </c>
      <c r="AF239" s="25">
        <f t="shared" si="252"/>
        <v>7207826</v>
      </c>
      <c r="AG239" s="25">
        <f t="shared" si="252"/>
        <v>8509549</v>
      </c>
      <c r="AH239" s="25">
        <f t="shared" si="252"/>
        <v>9502185</v>
      </c>
      <c r="AI239" s="25">
        <f t="shared" si="252"/>
        <v>6627062</v>
      </c>
      <c r="AJ239" s="25">
        <f t="shared" si="252"/>
        <v>11484726</v>
      </c>
      <c r="AK239" s="25">
        <f t="shared" si="252"/>
        <v>12995160</v>
      </c>
      <c r="AL239" s="25">
        <f t="shared" si="252"/>
        <v>12779360</v>
      </c>
      <c r="AM239" s="25">
        <f t="shared" si="252"/>
        <v>34145594</v>
      </c>
      <c r="AN239" s="25">
        <f t="shared" si="252"/>
        <v>13836062</v>
      </c>
      <c r="AO239" s="25">
        <f t="shared" si="252"/>
        <v>14229196</v>
      </c>
      <c r="AP239" s="25">
        <f t="shared" si="252"/>
        <v>14664162</v>
      </c>
      <c r="AQ239" s="25">
        <f t="shared" si="252"/>
        <v>14635465</v>
      </c>
      <c r="AR239" s="23">
        <f t="shared" si="252"/>
        <v>11821338</v>
      </c>
      <c r="AS239" s="18">
        <f t="shared" si="252"/>
        <v>10649031</v>
      </c>
      <c r="AT239" s="19">
        <f t="shared" si="252"/>
        <v>9858668</v>
      </c>
      <c r="AU239" s="18">
        <f t="shared" si="252"/>
        <v>9794848</v>
      </c>
      <c r="AV239" s="19">
        <f t="shared" si="252"/>
        <v>9376412</v>
      </c>
      <c r="AW239" s="78">
        <f t="shared" si="252"/>
        <v>10747313</v>
      </c>
    </row>
    <row r="240" spans="1:58" s="77" customFormat="1" ht="12">
      <c r="A240" s="144"/>
      <c r="B240" s="125"/>
      <c r="C240" s="75" t="s">
        <v>97</v>
      </c>
      <c r="D240" s="31">
        <v>-4603908</v>
      </c>
      <c r="E240" s="31">
        <v>-4397114</v>
      </c>
      <c r="F240" s="32">
        <v>-4357298</v>
      </c>
      <c r="G240" s="32">
        <v>-3942890</v>
      </c>
      <c r="H240" s="32">
        <v>-3711353</v>
      </c>
      <c r="I240" s="32">
        <v>-2863881</v>
      </c>
      <c r="J240" s="32">
        <v>-3057833</v>
      </c>
      <c r="K240" s="32">
        <v>-3167055</v>
      </c>
      <c r="L240" s="33">
        <v>-3287154</v>
      </c>
      <c r="M240" s="32">
        <v>-2956216</v>
      </c>
      <c r="N240" s="32">
        <v>-972188</v>
      </c>
      <c r="O240" s="32">
        <v>-661869</v>
      </c>
      <c r="P240" s="32">
        <v>-411621</v>
      </c>
      <c r="Q240" s="32">
        <v>-262614</v>
      </c>
      <c r="R240" s="31">
        <f t="shared" si="251"/>
        <v>-132295</v>
      </c>
      <c r="S240" s="76">
        <f t="shared" si="251"/>
        <v>-10772</v>
      </c>
      <c r="T240" s="33">
        <f t="shared" si="251"/>
        <v>14081</v>
      </c>
      <c r="U240" s="33">
        <f t="shared" si="251"/>
        <v>-34116</v>
      </c>
      <c r="V240" s="32">
        <f t="shared" si="251"/>
        <v>0</v>
      </c>
      <c r="W240" s="33">
        <f t="shared" si="251"/>
        <v>-674642</v>
      </c>
      <c r="X240" s="75">
        <f t="shared" si="251"/>
        <v>-1717</v>
      </c>
      <c r="Z240" s="138"/>
      <c r="AA240" s="125"/>
      <c r="AB240" s="75" t="s">
        <v>97</v>
      </c>
      <c r="AC240" s="24">
        <f aca="true" t="shared" si="253" ref="AC240:AW240">SUM(AC220,AC230)</f>
        <v>0</v>
      </c>
      <c r="AD240" s="24">
        <f t="shared" si="253"/>
        <v>0</v>
      </c>
      <c r="AE240" s="24">
        <f t="shared" si="253"/>
        <v>0</v>
      </c>
      <c r="AF240" s="24">
        <f t="shared" si="253"/>
        <v>0</v>
      </c>
      <c r="AG240" s="24">
        <f t="shared" si="253"/>
        <v>0</v>
      </c>
      <c r="AH240" s="24">
        <f t="shared" si="253"/>
        <v>0</v>
      </c>
      <c r="AI240" s="24">
        <f t="shared" si="253"/>
        <v>0</v>
      </c>
      <c r="AJ240" s="24">
        <f t="shared" si="253"/>
        <v>0</v>
      </c>
      <c r="AK240" s="24">
        <f t="shared" si="253"/>
        <v>0</v>
      </c>
      <c r="AL240" s="24">
        <f t="shared" si="253"/>
        <v>0</v>
      </c>
      <c r="AM240" s="24">
        <f t="shared" si="253"/>
        <v>0</v>
      </c>
      <c r="AN240" s="24">
        <f t="shared" si="253"/>
        <v>0</v>
      </c>
      <c r="AO240" s="24">
        <f t="shared" si="253"/>
        <v>0</v>
      </c>
      <c r="AP240" s="24">
        <f t="shared" si="253"/>
        <v>0</v>
      </c>
      <c r="AQ240" s="24">
        <f t="shared" si="253"/>
        <v>0</v>
      </c>
      <c r="AR240" s="19">
        <f t="shared" si="253"/>
        <v>0</v>
      </c>
      <c r="AS240" s="32">
        <f t="shared" si="253"/>
        <v>0</v>
      </c>
      <c r="AT240" s="33">
        <f t="shared" si="253"/>
        <v>-1683</v>
      </c>
      <c r="AU240" s="32">
        <f t="shared" si="253"/>
        <v>0</v>
      </c>
      <c r="AV240" s="33">
        <f t="shared" si="253"/>
        <v>0</v>
      </c>
      <c r="AW240" s="75">
        <f t="shared" si="253"/>
        <v>0</v>
      </c>
      <c r="AY240" s="49"/>
      <c r="AZ240" s="6"/>
      <c r="BA240" s="6"/>
      <c r="BB240" s="6"/>
      <c r="BC240" s="6"/>
      <c r="BD240" s="6"/>
      <c r="BE240" s="6"/>
      <c r="BF240" s="6"/>
    </row>
    <row r="241" spans="1:49" ht="12">
      <c r="A241" s="144"/>
      <c r="B241" s="125"/>
      <c r="C241" s="16" t="s">
        <v>108</v>
      </c>
      <c r="D241" s="24">
        <v>287975398</v>
      </c>
      <c r="E241" s="24">
        <v>292192923</v>
      </c>
      <c r="F241" s="18">
        <v>275151636</v>
      </c>
      <c r="G241" s="18">
        <v>278763302</v>
      </c>
      <c r="H241" s="18">
        <v>284665078</v>
      </c>
      <c r="I241" s="18">
        <v>264753817</v>
      </c>
      <c r="J241" s="18">
        <v>285737264</v>
      </c>
      <c r="K241" s="18">
        <v>284761057</v>
      </c>
      <c r="L241" s="19">
        <v>234397020</v>
      </c>
      <c r="M241" s="18">
        <v>217594988</v>
      </c>
      <c r="N241" s="18">
        <v>229641480</v>
      </c>
      <c r="O241" s="18">
        <v>214574437</v>
      </c>
      <c r="P241" s="18">
        <v>203386465</v>
      </c>
      <c r="Q241" s="18">
        <v>210125876</v>
      </c>
      <c r="R241" s="24">
        <f t="shared" si="251"/>
        <v>224323488</v>
      </c>
      <c r="S241" s="1">
        <f t="shared" si="251"/>
        <v>227177419</v>
      </c>
      <c r="T241" s="19">
        <f t="shared" si="251"/>
        <v>231558065</v>
      </c>
      <c r="U241" s="19">
        <f t="shared" si="251"/>
        <v>229665349</v>
      </c>
      <c r="V241" s="18">
        <f t="shared" si="251"/>
        <v>225757257</v>
      </c>
      <c r="W241" s="19">
        <f t="shared" si="251"/>
        <v>188420649</v>
      </c>
      <c r="X241" s="78">
        <f t="shared" si="251"/>
        <v>207878181</v>
      </c>
      <c r="Z241" s="138"/>
      <c r="AA241" s="125"/>
      <c r="AB241" s="16" t="s">
        <v>108</v>
      </c>
      <c r="AC241" s="24">
        <f aca="true" t="shared" si="254" ref="AC241:AW241">SUM(AC221,AC227,AC231,AC237)</f>
        <v>20883583</v>
      </c>
      <c r="AD241" s="24">
        <f t="shared" si="254"/>
        <v>21578095</v>
      </c>
      <c r="AE241" s="24">
        <f t="shared" si="254"/>
        <v>23132367</v>
      </c>
      <c r="AF241" s="24">
        <f t="shared" si="254"/>
        <v>24331009</v>
      </c>
      <c r="AG241" s="24">
        <f t="shared" si="254"/>
        <v>24266624</v>
      </c>
      <c r="AH241" s="24">
        <f t="shared" si="254"/>
        <v>26213651</v>
      </c>
      <c r="AI241" s="24">
        <f t="shared" si="254"/>
        <v>14458373</v>
      </c>
      <c r="AJ241" s="24">
        <f t="shared" si="254"/>
        <v>27403116</v>
      </c>
      <c r="AK241" s="24">
        <f t="shared" si="254"/>
        <v>26573143</v>
      </c>
      <c r="AL241" s="24">
        <f t="shared" si="254"/>
        <v>27402446</v>
      </c>
      <c r="AM241" s="24">
        <f t="shared" si="254"/>
        <v>39497177</v>
      </c>
      <c r="AN241" s="24">
        <f t="shared" si="254"/>
        <v>27670415</v>
      </c>
      <c r="AO241" s="24">
        <f t="shared" si="254"/>
        <v>27374648</v>
      </c>
      <c r="AP241" s="24">
        <f t="shared" si="254"/>
        <v>27443001</v>
      </c>
      <c r="AQ241" s="24">
        <f t="shared" si="254"/>
        <v>27113790</v>
      </c>
      <c r="AR241" s="19">
        <f t="shared" si="254"/>
        <v>24698008</v>
      </c>
      <c r="AS241" s="18">
        <f t="shared" si="254"/>
        <v>23600791</v>
      </c>
      <c r="AT241" s="19">
        <f t="shared" si="254"/>
        <v>22387175</v>
      </c>
      <c r="AU241" s="18">
        <f t="shared" si="254"/>
        <v>21336245</v>
      </c>
      <c r="AV241" s="19">
        <f t="shared" si="254"/>
        <v>19705717</v>
      </c>
      <c r="AW241" s="78">
        <f t="shared" si="254"/>
        <v>20894937</v>
      </c>
    </row>
    <row r="242" spans="1:58" s="77" customFormat="1" ht="12">
      <c r="A242" s="144"/>
      <c r="B242" s="125"/>
      <c r="C242" s="75" t="s">
        <v>97</v>
      </c>
      <c r="D242" s="31">
        <v>-10343777</v>
      </c>
      <c r="E242" s="31">
        <v>-10406708</v>
      </c>
      <c r="F242" s="32">
        <v>-10277990</v>
      </c>
      <c r="G242" s="32">
        <v>-10939727</v>
      </c>
      <c r="H242" s="32">
        <v>-10635708</v>
      </c>
      <c r="I242" s="32">
        <v>-6503302</v>
      </c>
      <c r="J242" s="32">
        <v>-7742590</v>
      </c>
      <c r="K242" s="32">
        <v>-6621931</v>
      </c>
      <c r="L242" s="33">
        <v>-7035407</v>
      </c>
      <c r="M242" s="32">
        <v>-6913742</v>
      </c>
      <c r="N242" s="32">
        <v>-4509796</v>
      </c>
      <c r="O242" s="32">
        <v>-2910004</v>
      </c>
      <c r="P242" s="32">
        <v>-1608939</v>
      </c>
      <c r="Q242" s="32">
        <v>-716619</v>
      </c>
      <c r="R242" s="31">
        <f t="shared" si="251"/>
        <v>-513796</v>
      </c>
      <c r="S242" s="76">
        <f t="shared" si="251"/>
        <v>-408080</v>
      </c>
      <c r="T242" s="33">
        <f t="shared" si="251"/>
        <v>545417</v>
      </c>
      <c r="U242" s="33">
        <f t="shared" si="251"/>
        <v>-483557</v>
      </c>
      <c r="V242" s="32">
        <f t="shared" si="251"/>
        <v>-315015</v>
      </c>
      <c r="W242" s="33">
        <f t="shared" si="251"/>
        <v>-802428</v>
      </c>
      <c r="X242" s="75">
        <f t="shared" si="251"/>
        <v>-149533</v>
      </c>
      <c r="Z242" s="138"/>
      <c r="AA242" s="125"/>
      <c r="AB242" s="75" t="s">
        <v>97</v>
      </c>
      <c r="AC242" s="83">
        <f aca="true" t="shared" si="255" ref="AC242:AW242">SUM(AC222,AC232)</f>
        <v>0</v>
      </c>
      <c r="AD242" s="83">
        <f t="shared" si="255"/>
        <v>0</v>
      </c>
      <c r="AE242" s="83">
        <f t="shared" si="255"/>
        <v>0</v>
      </c>
      <c r="AF242" s="83">
        <f t="shared" si="255"/>
        <v>0</v>
      </c>
      <c r="AG242" s="83">
        <f t="shared" si="255"/>
        <v>0</v>
      </c>
      <c r="AH242" s="83">
        <f t="shared" si="255"/>
        <v>0</v>
      </c>
      <c r="AI242" s="83">
        <f t="shared" si="255"/>
        <v>0</v>
      </c>
      <c r="AJ242" s="83">
        <f t="shared" si="255"/>
        <v>0</v>
      </c>
      <c r="AK242" s="83">
        <f t="shared" si="255"/>
        <v>0</v>
      </c>
      <c r="AL242" s="83">
        <f t="shared" si="255"/>
        <v>0</v>
      </c>
      <c r="AM242" s="83">
        <f t="shared" si="255"/>
        <v>0</v>
      </c>
      <c r="AN242" s="83">
        <f t="shared" si="255"/>
        <v>0</v>
      </c>
      <c r="AO242" s="83">
        <f t="shared" si="255"/>
        <v>0</v>
      </c>
      <c r="AP242" s="83">
        <f t="shared" si="255"/>
        <v>0</v>
      </c>
      <c r="AQ242" s="83">
        <f t="shared" si="255"/>
        <v>0</v>
      </c>
      <c r="AR242" s="84">
        <f t="shared" si="255"/>
        <v>0</v>
      </c>
      <c r="AS242" s="32">
        <f t="shared" si="255"/>
        <v>0</v>
      </c>
      <c r="AT242" s="33">
        <f t="shared" si="255"/>
        <v>-156</v>
      </c>
      <c r="AU242" s="32">
        <f t="shared" si="255"/>
        <v>0</v>
      </c>
      <c r="AV242" s="33">
        <f t="shared" si="255"/>
        <v>0</v>
      </c>
      <c r="AW242" s="75">
        <f t="shared" si="255"/>
        <v>0</v>
      </c>
      <c r="AY242" s="49"/>
      <c r="AZ242" s="6"/>
      <c r="BA242" s="6"/>
      <c r="BB242" s="6"/>
      <c r="BC242" s="6"/>
      <c r="BD242" s="6"/>
      <c r="BE242" s="6"/>
      <c r="BF242" s="6"/>
    </row>
    <row r="243" spans="1:49" ht="12">
      <c r="A243" s="144"/>
      <c r="B243" s="125"/>
      <c r="C243" s="20" t="s">
        <v>12</v>
      </c>
      <c r="D243" s="25">
        <v>468846368</v>
      </c>
      <c r="E243" s="25">
        <v>471270157</v>
      </c>
      <c r="F243" s="22">
        <v>450241228</v>
      </c>
      <c r="G243" s="22">
        <v>451065754</v>
      </c>
      <c r="H243" s="22">
        <v>457168708</v>
      </c>
      <c r="I243" s="22">
        <v>420562696</v>
      </c>
      <c r="J243" s="22">
        <v>451958197</v>
      </c>
      <c r="K243" s="22">
        <v>453735647</v>
      </c>
      <c r="L243" s="23">
        <v>368875690</v>
      </c>
      <c r="M243" s="22">
        <v>335580044</v>
      </c>
      <c r="N243" s="22">
        <v>350672827</v>
      </c>
      <c r="O243" s="22">
        <v>327804898</v>
      </c>
      <c r="P243" s="22">
        <v>317214428</v>
      </c>
      <c r="Q243" s="22">
        <v>325802477</v>
      </c>
      <c r="R243" s="25">
        <f aca="true" t="shared" si="256" ref="R243:X244">SUM(R239,R241)</f>
        <v>347909140</v>
      </c>
      <c r="S243" s="52">
        <f t="shared" si="256"/>
        <v>355681058</v>
      </c>
      <c r="T243" s="23">
        <f t="shared" si="256"/>
        <v>362995200</v>
      </c>
      <c r="U243" s="23">
        <f t="shared" si="256"/>
        <v>362853544</v>
      </c>
      <c r="V243" s="22">
        <f t="shared" si="256"/>
        <v>357372334</v>
      </c>
      <c r="W243" s="23">
        <f t="shared" si="256"/>
        <v>296077510</v>
      </c>
      <c r="X243" s="79">
        <f t="shared" si="256"/>
        <v>325062963</v>
      </c>
      <c r="Z243" s="138"/>
      <c r="AA243" s="125"/>
      <c r="AB243" s="20" t="s">
        <v>12</v>
      </c>
      <c r="AC243" s="24">
        <f aca="true" t="shared" si="257" ref="AC243:AW244">SUM(AC239,AC241)</f>
        <v>26075104</v>
      </c>
      <c r="AD243" s="24">
        <f t="shared" si="257"/>
        <v>26643151</v>
      </c>
      <c r="AE243" s="24">
        <f t="shared" si="257"/>
        <v>28635505</v>
      </c>
      <c r="AF243" s="24">
        <f t="shared" si="257"/>
        <v>31538835</v>
      </c>
      <c r="AG243" s="24">
        <f t="shared" si="257"/>
        <v>32776173</v>
      </c>
      <c r="AH243" s="24">
        <f t="shared" si="257"/>
        <v>35715836</v>
      </c>
      <c r="AI243" s="24">
        <f t="shared" si="257"/>
        <v>21085435</v>
      </c>
      <c r="AJ243" s="24">
        <f t="shared" si="257"/>
        <v>38887842</v>
      </c>
      <c r="AK243" s="24">
        <f t="shared" si="257"/>
        <v>39568303</v>
      </c>
      <c r="AL243" s="24">
        <f t="shared" si="257"/>
        <v>40181806</v>
      </c>
      <c r="AM243" s="24">
        <f t="shared" si="257"/>
        <v>73642771</v>
      </c>
      <c r="AN243" s="24">
        <f t="shared" si="257"/>
        <v>41506477</v>
      </c>
      <c r="AO243" s="24">
        <f t="shared" si="257"/>
        <v>41603844</v>
      </c>
      <c r="AP243" s="24">
        <f t="shared" si="257"/>
        <v>42107163</v>
      </c>
      <c r="AQ243" s="24">
        <f t="shared" si="257"/>
        <v>41749255</v>
      </c>
      <c r="AR243" s="52">
        <f t="shared" si="257"/>
        <v>36519346</v>
      </c>
      <c r="AS243" s="22">
        <f t="shared" si="257"/>
        <v>34249822</v>
      </c>
      <c r="AT243" s="23">
        <f t="shared" si="257"/>
        <v>32245843</v>
      </c>
      <c r="AU243" s="22">
        <f t="shared" si="257"/>
        <v>31131093</v>
      </c>
      <c r="AV243" s="23">
        <f t="shared" si="257"/>
        <v>29082129</v>
      </c>
      <c r="AW243" s="79">
        <f t="shared" si="257"/>
        <v>31642250</v>
      </c>
    </row>
    <row r="244" spans="1:58" s="77" customFormat="1" ht="12">
      <c r="A244" s="144"/>
      <c r="B244" s="125"/>
      <c r="C244" s="75" t="s">
        <v>97</v>
      </c>
      <c r="D244" s="31">
        <v>-14947685</v>
      </c>
      <c r="E244" s="31">
        <v>-14803822</v>
      </c>
      <c r="F244" s="32">
        <v>-14635288</v>
      </c>
      <c r="G244" s="32">
        <v>-14882617</v>
      </c>
      <c r="H244" s="32">
        <v>-14347061</v>
      </c>
      <c r="I244" s="32">
        <v>-9367183</v>
      </c>
      <c r="J244" s="32">
        <v>-10800423</v>
      </c>
      <c r="K244" s="32">
        <v>-9788986</v>
      </c>
      <c r="L244" s="33">
        <v>-10322660.378227528</v>
      </c>
      <c r="M244" s="32">
        <v>-9869958</v>
      </c>
      <c r="N244" s="32">
        <v>-5481984</v>
      </c>
      <c r="O244" s="32">
        <v>-3571873</v>
      </c>
      <c r="P244" s="32">
        <v>-2020560</v>
      </c>
      <c r="Q244" s="32">
        <v>-979233</v>
      </c>
      <c r="R244" s="31">
        <f t="shared" si="256"/>
        <v>-646091</v>
      </c>
      <c r="S244" s="76">
        <f t="shared" si="256"/>
        <v>-418852</v>
      </c>
      <c r="T244" s="33">
        <f t="shared" si="256"/>
        <v>559498</v>
      </c>
      <c r="U244" s="33">
        <f t="shared" si="256"/>
        <v>-517673</v>
      </c>
      <c r="V244" s="32">
        <f t="shared" si="256"/>
        <v>-315015</v>
      </c>
      <c r="W244" s="33">
        <f t="shared" si="256"/>
        <v>-1477070</v>
      </c>
      <c r="X244" s="75">
        <f t="shared" si="256"/>
        <v>-151250</v>
      </c>
      <c r="Z244" s="138"/>
      <c r="AA244" s="125"/>
      <c r="AB244" s="75" t="s">
        <v>97</v>
      </c>
      <c r="AC244" s="24">
        <f t="shared" si="257"/>
        <v>0</v>
      </c>
      <c r="AD244" s="24">
        <f t="shared" si="257"/>
        <v>0</v>
      </c>
      <c r="AE244" s="24">
        <f t="shared" si="257"/>
        <v>0</v>
      </c>
      <c r="AF244" s="24">
        <f t="shared" si="257"/>
        <v>0</v>
      </c>
      <c r="AG244" s="24">
        <f t="shared" si="257"/>
        <v>0</v>
      </c>
      <c r="AH244" s="24">
        <f t="shared" si="257"/>
        <v>0</v>
      </c>
      <c r="AI244" s="24">
        <f t="shared" si="257"/>
        <v>0</v>
      </c>
      <c r="AJ244" s="24">
        <f t="shared" si="257"/>
        <v>0</v>
      </c>
      <c r="AK244" s="24">
        <f t="shared" si="257"/>
        <v>0</v>
      </c>
      <c r="AL244" s="24">
        <f t="shared" si="257"/>
        <v>0</v>
      </c>
      <c r="AM244" s="24">
        <f t="shared" si="257"/>
        <v>0</v>
      </c>
      <c r="AN244" s="24">
        <f t="shared" si="257"/>
        <v>0</v>
      </c>
      <c r="AO244" s="24">
        <f t="shared" si="257"/>
        <v>0</v>
      </c>
      <c r="AP244" s="24">
        <f t="shared" si="257"/>
        <v>0</v>
      </c>
      <c r="AQ244" s="24">
        <f t="shared" si="257"/>
        <v>0</v>
      </c>
      <c r="AR244" s="1">
        <f t="shared" si="257"/>
        <v>0</v>
      </c>
      <c r="AS244" s="32">
        <f t="shared" si="257"/>
        <v>0</v>
      </c>
      <c r="AT244" s="33">
        <f t="shared" si="257"/>
        <v>-1839</v>
      </c>
      <c r="AU244" s="32">
        <f t="shared" si="257"/>
        <v>0</v>
      </c>
      <c r="AV244" s="33">
        <f t="shared" si="257"/>
        <v>0</v>
      </c>
      <c r="AW244" s="75">
        <f t="shared" si="257"/>
        <v>0</v>
      </c>
      <c r="AY244" s="49"/>
      <c r="AZ244" s="6"/>
      <c r="BA244" s="6"/>
      <c r="BB244" s="6"/>
      <c r="BC244" s="6"/>
      <c r="BD244" s="6"/>
      <c r="BE244" s="6"/>
      <c r="BF244" s="6"/>
    </row>
    <row r="245" spans="1:49" ht="12.75" thickBot="1">
      <c r="A245" s="145"/>
      <c r="B245" s="127"/>
      <c r="C245" s="35"/>
      <c r="D245" s="39">
        <f aca="true" t="shared" si="258" ref="D245:X245">D243/$D243*100</f>
        <v>100</v>
      </c>
      <c r="E245" s="39">
        <f t="shared" si="258"/>
        <v>100.51696870562085</v>
      </c>
      <c r="F245" s="39">
        <f t="shared" si="258"/>
        <v>96.03171928592182</v>
      </c>
      <c r="G245" s="39">
        <f t="shared" si="258"/>
        <v>96.20758201117174</v>
      </c>
      <c r="H245" s="39">
        <f t="shared" si="258"/>
        <v>97.50927792193113</v>
      </c>
      <c r="I245" s="39">
        <f t="shared" si="258"/>
        <v>89.70160050381365</v>
      </c>
      <c r="J245" s="39">
        <f t="shared" si="258"/>
        <v>96.39793071832008</v>
      </c>
      <c r="K245" s="39">
        <f t="shared" si="258"/>
        <v>96.77704211201227</v>
      </c>
      <c r="L245" s="39">
        <f t="shared" si="258"/>
        <v>78.67730565420527</v>
      </c>
      <c r="M245" s="39">
        <f t="shared" si="258"/>
        <v>71.57569449274266</v>
      </c>
      <c r="N245" s="39">
        <f t="shared" si="258"/>
        <v>74.79482639396281</v>
      </c>
      <c r="O245" s="39">
        <f t="shared" si="258"/>
        <v>69.91733761281904</v>
      </c>
      <c r="P245" s="39">
        <f t="shared" si="258"/>
        <v>67.65850172907813</v>
      </c>
      <c r="Q245" s="39">
        <f t="shared" si="258"/>
        <v>69.49024227057679</v>
      </c>
      <c r="R245" s="43">
        <f t="shared" si="258"/>
        <v>74.20536101924117</v>
      </c>
      <c r="S245" s="56">
        <f t="shared" si="258"/>
        <v>75.86302940070979</v>
      </c>
      <c r="T245" s="44">
        <f t="shared" si="258"/>
        <v>77.42305897525902</v>
      </c>
      <c r="U245" s="44">
        <f t="shared" si="258"/>
        <v>77.39284524008512</v>
      </c>
      <c r="V245" s="39">
        <f t="shared" si="258"/>
        <v>76.22376078639049</v>
      </c>
      <c r="W245" s="44">
        <f t="shared" si="258"/>
        <v>63.15021939126977</v>
      </c>
      <c r="X245" s="87">
        <f t="shared" si="258"/>
        <v>69.33251171095773</v>
      </c>
      <c r="Z245" s="140"/>
      <c r="AA245" s="127"/>
      <c r="AB245" s="35"/>
      <c r="AC245" s="39">
        <f aca="true" t="shared" si="259" ref="AC245:AW245">AC243/$AC243*100</f>
        <v>100</v>
      </c>
      <c r="AD245" s="39">
        <f t="shared" si="259"/>
        <v>102.17850329571073</v>
      </c>
      <c r="AE245" s="39">
        <f t="shared" si="259"/>
        <v>109.81933188070889</v>
      </c>
      <c r="AF245" s="39">
        <f t="shared" si="259"/>
        <v>120.95382246605804</v>
      </c>
      <c r="AG245" s="39">
        <f t="shared" si="259"/>
        <v>125.69910747048219</v>
      </c>
      <c r="AH245" s="39">
        <f t="shared" si="259"/>
        <v>136.9729378644089</v>
      </c>
      <c r="AI245" s="39">
        <f t="shared" si="259"/>
        <v>80.86424123178952</v>
      </c>
      <c r="AJ245" s="39">
        <f t="shared" si="259"/>
        <v>149.13782127196885</v>
      </c>
      <c r="AK245" s="39">
        <f t="shared" si="259"/>
        <v>151.74744077722565</v>
      </c>
      <c r="AL245" s="39">
        <f t="shared" si="259"/>
        <v>154.10027127792088</v>
      </c>
      <c r="AM245" s="39">
        <f t="shared" si="259"/>
        <v>282.4256079668944</v>
      </c>
      <c r="AN245" s="39">
        <f t="shared" si="259"/>
        <v>159.18048495607152</v>
      </c>
      <c r="AO245" s="39">
        <f t="shared" si="259"/>
        <v>159.55389478024708</v>
      </c>
      <c r="AP245" s="39">
        <f t="shared" si="259"/>
        <v>161.48416129040174</v>
      </c>
      <c r="AQ245" s="43">
        <f t="shared" si="259"/>
        <v>160.11155698554452</v>
      </c>
      <c r="AR245" s="56">
        <f t="shared" si="259"/>
        <v>140.05445961020905</v>
      </c>
      <c r="AS245" s="39">
        <f t="shared" si="259"/>
        <v>131.3506630692633</v>
      </c>
      <c r="AT245" s="39">
        <f t="shared" si="259"/>
        <v>123.66525172823854</v>
      </c>
      <c r="AU245" s="39">
        <f t="shared" si="259"/>
        <v>119.3901009944198</v>
      </c>
      <c r="AV245" s="44">
        <f t="shared" si="259"/>
        <v>111.53216876910635</v>
      </c>
      <c r="AW245" s="87">
        <f t="shared" si="259"/>
        <v>121.35042682859482</v>
      </c>
    </row>
    <row r="247" spans="1:17" ht="12">
      <c r="A247" s="47" t="s">
        <v>36</v>
      </c>
      <c r="Q247" s="77"/>
    </row>
    <row r="248" ht="12">
      <c r="A248" s="47" t="s">
        <v>113</v>
      </c>
    </row>
    <row r="249" ht="12">
      <c r="A249" s="47" t="s">
        <v>114</v>
      </c>
    </row>
    <row r="250" ht="12">
      <c r="A250" s="47" t="s">
        <v>115</v>
      </c>
    </row>
  </sheetData>
  <sheetProtection/>
  <mergeCells count="145">
    <mergeCell ref="A1:A2"/>
    <mergeCell ref="B1:B2"/>
    <mergeCell ref="C1:C2"/>
    <mergeCell ref="Z1:Z2"/>
    <mergeCell ref="AA1:AA2"/>
    <mergeCell ref="AB1:AB2"/>
    <mergeCell ref="AY1:AY2"/>
    <mergeCell ref="AZ1:AZ2"/>
    <mergeCell ref="BA1:BA2"/>
    <mergeCell ref="A3:A29"/>
    <mergeCell ref="B3:B9"/>
    <mergeCell ref="Z3:Z29"/>
    <mergeCell ref="AA3:AA9"/>
    <mergeCell ref="AY3:AY32"/>
    <mergeCell ref="AZ3:AZ9"/>
    <mergeCell ref="B10:B12"/>
    <mergeCell ref="AA10:AA12"/>
    <mergeCell ref="AZ10:AZ12"/>
    <mergeCell ref="B13:B19"/>
    <mergeCell ref="AA13:AA19"/>
    <mergeCell ref="AZ13:AZ19"/>
    <mergeCell ref="B20:B22"/>
    <mergeCell ref="AA20:AA22"/>
    <mergeCell ref="AZ20:AZ22"/>
    <mergeCell ref="B23:B29"/>
    <mergeCell ref="AA23:AA29"/>
    <mergeCell ref="AZ23:AZ25"/>
    <mergeCell ref="AZ26:AZ32"/>
    <mergeCell ref="A30:A56"/>
    <mergeCell ref="B30:B36"/>
    <mergeCell ref="Z30:Z56"/>
    <mergeCell ref="AA30:AA36"/>
    <mergeCell ref="AY33:AY62"/>
    <mergeCell ref="AZ33:AZ39"/>
    <mergeCell ref="B37:B39"/>
    <mergeCell ref="AA37:AA39"/>
    <mergeCell ref="B40:B46"/>
    <mergeCell ref="AA40:AA46"/>
    <mergeCell ref="AZ40:AZ42"/>
    <mergeCell ref="AZ43:AZ49"/>
    <mergeCell ref="B47:B49"/>
    <mergeCell ref="AA47:AA49"/>
    <mergeCell ref="B50:B56"/>
    <mergeCell ref="AA50:AA56"/>
    <mergeCell ref="AZ50:AZ52"/>
    <mergeCell ref="AZ53:AZ55"/>
    <mergeCell ref="AZ56:AZ62"/>
    <mergeCell ref="A57:A83"/>
    <mergeCell ref="B57:B63"/>
    <mergeCell ref="Z57:Z83"/>
    <mergeCell ref="AA57:AA63"/>
    <mergeCell ref="AY63:AY92"/>
    <mergeCell ref="AZ63:AZ69"/>
    <mergeCell ref="B64:B66"/>
    <mergeCell ref="AA64:AA66"/>
    <mergeCell ref="B67:B73"/>
    <mergeCell ref="AA67:AA73"/>
    <mergeCell ref="AZ70:AZ72"/>
    <mergeCell ref="AZ73:AZ79"/>
    <mergeCell ref="B74:B76"/>
    <mergeCell ref="AA74:AA76"/>
    <mergeCell ref="B77:B83"/>
    <mergeCell ref="AA77:AA83"/>
    <mergeCell ref="AZ80:AZ82"/>
    <mergeCell ref="AZ83:AZ85"/>
    <mergeCell ref="A84:A110"/>
    <mergeCell ref="B84:B90"/>
    <mergeCell ref="Z84:Z110"/>
    <mergeCell ref="AA84:AA90"/>
    <mergeCell ref="AZ86:AZ92"/>
    <mergeCell ref="B91:B93"/>
    <mergeCell ref="AA91:AA93"/>
    <mergeCell ref="AY93:AY122"/>
    <mergeCell ref="AZ93:AZ99"/>
    <mergeCell ref="B94:B100"/>
    <mergeCell ref="AA94:AA100"/>
    <mergeCell ref="AZ100:AZ102"/>
    <mergeCell ref="B101:B103"/>
    <mergeCell ref="AA101:AA103"/>
    <mergeCell ref="AZ103:AZ109"/>
    <mergeCell ref="B104:B110"/>
    <mergeCell ref="AA104:AA110"/>
    <mergeCell ref="AZ110:AZ112"/>
    <mergeCell ref="A111:A137"/>
    <mergeCell ref="B111:B117"/>
    <mergeCell ref="Z111:Z137"/>
    <mergeCell ref="AA111:AA117"/>
    <mergeCell ref="AZ113:AZ115"/>
    <mergeCell ref="AZ116:AZ122"/>
    <mergeCell ref="B118:B120"/>
    <mergeCell ref="AA118:AA120"/>
    <mergeCell ref="B121:B127"/>
    <mergeCell ref="AA121:AA127"/>
    <mergeCell ref="B128:B130"/>
    <mergeCell ref="AA128:AA130"/>
    <mergeCell ref="B131:B137"/>
    <mergeCell ref="AA131:AA137"/>
    <mergeCell ref="A138:A164"/>
    <mergeCell ref="B138:B144"/>
    <mergeCell ref="Z138:Z164"/>
    <mergeCell ref="AA138:AA144"/>
    <mergeCell ref="B145:B147"/>
    <mergeCell ref="AA145:AA147"/>
    <mergeCell ref="B148:B154"/>
    <mergeCell ref="AA148:AA154"/>
    <mergeCell ref="B155:B157"/>
    <mergeCell ref="AA155:AA157"/>
    <mergeCell ref="B158:B164"/>
    <mergeCell ref="AA158:AA164"/>
    <mergeCell ref="A165:A191"/>
    <mergeCell ref="B165:B171"/>
    <mergeCell ref="Z165:Z191"/>
    <mergeCell ref="AA165:AA171"/>
    <mergeCell ref="B172:B174"/>
    <mergeCell ref="AA172:AA174"/>
    <mergeCell ref="B175:B181"/>
    <mergeCell ref="AA175:AA181"/>
    <mergeCell ref="B182:B184"/>
    <mergeCell ref="AA182:AA184"/>
    <mergeCell ref="B185:B191"/>
    <mergeCell ref="AA185:AA191"/>
    <mergeCell ref="A192:A218"/>
    <mergeCell ref="B192:B198"/>
    <mergeCell ref="Z192:Z218"/>
    <mergeCell ref="AA192:AA198"/>
    <mergeCell ref="B199:B201"/>
    <mergeCell ref="AA199:AA201"/>
    <mergeCell ref="B202:B208"/>
    <mergeCell ref="AA202:AA208"/>
    <mergeCell ref="B209:B211"/>
    <mergeCell ref="AA209:AA211"/>
    <mergeCell ref="B212:B218"/>
    <mergeCell ref="AA212:AA218"/>
    <mergeCell ref="A219:A245"/>
    <mergeCell ref="B219:B225"/>
    <mergeCell ref="Z219:Z245"/>
    <mergeCell ref="AA219:AA225"/>
    <mergeCell ref="B226:B228"/>
    <mergeCell ref="AA226:AA228"/>
    <mergeCell ref="B229:B235"/>
    <mergeCell ref="AA229:AA235"/>
    <mergeCell ref="B236:B238"/>
    <mergeCell ref="AA236:AA238"/>
    <mergeCell ref="B239:B245"/>
    <mergeCell ref="AA239:AA245"/>
  </mergeCells>
  <printOptions horizontalCentered="1" verticalCentered="1"/>
  <pageMargins left="0.7874015748031497" right="0.3937007874015748" top="0.984251968503937" bottom="0.5905511811023623" header="0.5118110236220472" footer="0.5118110236220472"/>
  <pageSetup horizontalDpi="600" verticalDpi="600" orientation="portrait" paperSize="9" r:id="rId1"/>
  <headerFooter alignWithMargins="0">
    <oddHeader>&amp;C&amp;"-,標準"4(2)(4)輸移出入貨物量</oddHeader>
  </headerFooter>
  <rowBreaks count="4" manualBreakCount="4">
    <brk id="56" max="255" man="1"/>
    <brk id="110" max="255" man="1"/>
    <brk id="164" max="255" man="1"/>
    <brk id="218" max="255" man="1"/>
  </rowBreaks>
</worksheet>
</file>

<file path=xl/worksheets/sheet3.xml><?xml version="1.0" encoding="utf-8"?>
<worksheet xmlns="http://schemas.openxmlformats.org/spreadsheetml/2006/main" xmlns:r="http://schemas.openxmlformats.org/officeDocument/2006/relationships">
  <dimension ref="A1:BJ110"/>
  <sheetViews>
    <sheetView showZeros="0" zoomScaleSheetLayoutView="100" zoomScalePageLayoutView="0" workbookViewId="0" topLeftCell="A7">
      <selection activeCell="A1" sqref="A1:A2"/>
    </sheetView>
  </sheetViews>
  <sheetFormatPr defaultColWidth="12.75390625" defaultRowHeight="12.75"/>
  <cols>
    <col min="1" max="1" width="9.75390625" style="47" customWidth="1"/>
    <col min="2" max="2" width="3.75390625" style="48" customWidth="1"/>
    <col min="3" max="3" width="7.875" style="6" customWidth="1"/>
    <col min="4" max="20" width="12.75390625" style="6" customWidth="1"/>
    <col min="21" max="21" width="6.625" style="6" customWidth="1"/>
    <col min="22" max="22" width="9.75390625" style="6" customWidth="1"/>
    <col min="23" max="23" width="3.75390625" style="6" customWidth="1"/>
    <col min="24" max="24" width="7.875" style="6" customWidth="1"/>
    <col min="25" max="41" width="12.75390625" style="6" customWidth="1"/>
    <col min="42" max="42" width="6.625" style="6" customWidth="1"/>
    <col min="43" max="43" width="9.75390625" style="116" customWidth="1"/>
    <col min="44" max="44" width="3.75390625" style="117" customWidth="1"/>
    <col min="45" max="45" width="9.75390625" style="117" customWidth="1"/>
    <col min="46" max="57" width="14.625" style="117" customWidth="1"/>
    <col min="58" max="16384" width="12.75390625" style="6" customWidth="1"/>
  </cols>
  <sheetData>
    <row r="1" spans="1:62" ht="12">
      <c r="A1" s="132" t="s">
        <v>13</v>
      </c>
      <c r="B1" s="68"/>
      <c r="C1" s="128" t="s">
        <v>10</v>
      </c>
      <c r="D1" s="3" t="s">
        <v>3</v>
      </c>
      <c r="E1" s="3" t="s">
        <v>4</v>
      </c>
      <c r="F1" s="3" t="s">
        <v>5</v>
      </c>
      <c r="G1" s="3" t="s">
        <v>6</v>
      </c>
      <c r="H1" s="4" t="s">
        <v>7</v>
      </c>
      <c r="I1" s="3" t="s">
        <v>89</v>
      </c>
      <c r="J1" s="3" t="s">
        <v>50</v>
      </c>
      <c r="K1" s="3" t="s">
        <v>51</v>
      </c>
      <c r="L1" s="3" t="s">
        <v>52</v>
      </c>
      <c r="M1" s="3" t="s">
        <v>53</v>
      </c>
      <c r="N1" s="3" t="s">
        <v>72</v>
      </c>
      <c r="O1" s="4" t="s">
        <v>73</v>
      </c>
      <c r="P1" s="4" t="s">
        <v>79</v>
      </c>
      <c r="Q1" s="4" t="s">
        <v>80</v>
      </c>
      <c r="R1" s="4" t="s">
        <v>81</v>
      </c>
      <c r="S1" s="4" t="s">
        <v>82</v>
      </c>
      <c r="T1" s="66" t="s">
        <v>83</v>
      </c>
      <c r="V1" s="132" t="s">
        <v>13</v>
      </c>
      <c r="W1" s="68"/>
      <c r="X1" s="128" t="s">
        <v>10</v>
      </c>
      <c r="Y1" s="3" t="s">
        <v>3</v>
      </c>
      <c r="Z1" s="3" t="s">
        <v>4</v>
      </c>
      <c r="AA1" s="3" t="s">
        <v>5</v>
      </c>
      <c r="AB1" s="3" t="s">
        <v>6</v>
      </c>
      <c r="AC1" s="4" t="s">
        <v>7</v>
      </c>
      <c r="AD1" s="3" t="s">
        <v>56</v>
      </c>
      <c r="AE1" s="3" t="s">
        <v>50</v>
      </c>
      <c r="AF1" s="3" t="s">
        <v>51</v>
      </c>
      <c r="AG1" s="3" t="s">
        <v>52</v>
      </c>
      <c r="AH1" s="3" t="s">
        <v>53</v>
      </c>
      <c r="AI1" s="3" t="s">
        <v>72</v>
      </c>
      <c r="AJ1" s="4" t="s">
        <v>73</v>
      </c>
      <c r="AK1" s="3" t="s">
        <v>79</v>
      </c>
      <c r="AL1" s="4" t="s">
        <v>80</v>
      </c>
      <c r="AM1" s="3" t="s">
        <v>81</v>
      </c>
      <c r="AN1" s="4" t="s">
        <v>82</v>
      </c>
      <c r="AO1" s="66" t="s">
        <v>83</v>
      </c>
      <c r="AQ1" s="141" t="s">
        <v>13</v>
      </c>
      <c r="AR1" s="68"/>
      <c r="AS1" s="128" t="s">
        <v>10</v>
      </c>
      <c r="AT1" s="3" t="s">
        <v>3</v>
      </c>
      <c r="AU1" s="3" t="s">
        <v>4</v>
      </c>
      <c r="AV1" s="3" t="s">
        <v>5</v>
      </c>
      <c r="AW1" s="3" t="s">
        <v>6</v>
      </c>
      <c r="AX1" s="4" t="s">
        <v>7</v>
      </c>
      <c r="AY1" s="3" t="s">
        <v>56</v>
      </c>
      <c r="AZ1" s="4" t="s">
        <v>50</v>
      </c>
      <c r="BA1" s="3" t="s">
        <v>51</v>
      </c>
      <c r="BB1" s="4" t="s">
        <v>52</v>
      </c>
      <c r="BC1" s="3" t="s">
        <v>53</v>
      </c>
      <c r="BD1" s="3" t="s">
        <v>72</v>
      </c>
      <c r="BE1" s="4" t="s">
        <v>73</v>
      </c>
      <c r="BF1" s="3" t="s">
        <v>79</v>
      </c>
      <c r="BG1" s="4" t="s">
        <v>80</v>
      </c>
      <c r="BH1" s="4" t="s">
        <v>81</v>
      </c>
      <c r="BI1" s="4" t="s">
        <v>82</v>
      </c>
      <c r="BJ1" s="66" t="s">
        <v>83</v>
      </c>
    </row>
    <row r="2" spans="1:62" ht="12.75" thickBot="1">
      <c r="A2" s="133"/>
      <c r="B2" s="69"/>
      <c r="C2" s="129"/>
      <c r="D2" s="9" t="s">
        <v>60</v>
      </c>
      <c r="E2" s="9" t="s">
        <v>61</v>
      </c>
      <c r="F2" s="9" t="s">
        <v>62</v>
      </c>
      <c r="G2" s="9" t="s">
        <v>63</v>
      </c>
      <c r="H2" s="10" t="s">
        <v>64</v>
      </c>
      <c r="I2" s="9" t="s">
        <v>90</v>
      </c>
      <c r="J2" s="9" t="s">
        <v>66</v>
      </c>
      <c r="K2" s="9" t="s">
        <v>67</v>
      </c>
      <c r="L2" s="9" t="s">
        <v>68</v>
      </c>
      <c r="M2" s="9" t="s">
        <v>69</v>
      </c>
      <c r="N2" s="9" t="s">
        <v>74</v>
      </c>
      <c r="O2" s="10" t="s">
        <v>75</v>
      </c>
      <c r="P2" s="10" t="s">
        <v>84</v>
      </c>
      <c r="Q2" s="10" t="s">
        <v>85</v>
      </c>
      <c r="R2" s="10" t="s">
        <v>86</v>
      </c>
      <c r="S2" s="10" t="s">
        <v>87</v>
      </c>
      <c r="T2" s="67" t="s">
        <v>88</v>
      </c>
      <c r="V2" s="133"/>
      <c r="W2" s="69"/>
      <c r="X2" s="129"/>
      <c r="Y2" s="9" t="s">
        <v>60</v>
      </c>
      <c r="Z2" s="9" t="s">
        <v>61</v>
      </c>
      <c r="AA2" s="9" t="s">
        <v>62</v>
      </c>
      <c r="AB2" s="9" t="s">
        <v>63</v>
      </c>
      <c r="AC2" s="10" t="s">
        <v>64</v>
      </c>
      <c r="AD2" s="9" t="s">
        <v>65</v>
      </c>
      <c r="AE2" s="9" t="s">
        <v>66</v>
      </c>
      <c r="AF2" s="9" t="s">
        <v>67</v>
      </c>
      <c r="AG2" s="9" t="s">
        <v>68</v>
      </c>
      <c r="AH2" s="9" t="s">
        <v>69</v>
      </c>
      <c r="AI2" s="9" t="s">
        <v>74</v>
      </c>
      <c r="AJ2" s="10" t="s">
        <v>75</v>
      </c>
      <c r="AK2" s="9" t="s">
        <v>84</v>
      </c>
      <c r="AL2" s="10" t="s">
        <v>85</v>
      </c>
      <c r="AM2" s="9" t="s">
        <v>116</v>
      </c>
      <c r="AN2" s="10" t="s">
        <v>87</v>
      </c>
      <c r="AO2" s="67" t="s">
        <v>88</v>
      </c>
      <c r="AQ2" s="149"/>
      <c r="AR2" s="70"/>
      <c r="AS2" s="151"/>
      <c r="AT2" s="72" t="s">
        <v>60</v>
      </c>
      <c r="AU2" s="72" t="s">
        <v>61</v>
      </c>
      <c r="AV2" s="72" t="s">
        <v>62</v>
      </c>
      <c r="AW2" s="72" t="s">
        <v>63</v>
      </c>
      <c r="AX2" s="73" t="s">
        <v>64</v>
      </c>
      <c r="AY2" s="72" t="s">
        <v>65</v>
      </c>
      <c r="AZ2" s="73" t="s">
        <v>66</v>
      </c>
      <c r="BA2" s="72" t="s">
        <v>67</v>
      </c>
      <c r="BB2" s="73" t="s">
        <v>68</v>
      </c>
      <c r="BC2" s="9" t="s">
        <v>92</v>
      </c>
      <c r="BD2" s="9" t="s">
        <v>74</v>
      </c>
      <c r="BE2" s="10" t="s">
        <v>75</v>
      </c>
      <c r="BF2" s="9" t="s">
        <v>84</v>
      </c>
      <c r="BG2" s="10" t="s">
        <v>85</v>
      </c>
      <c r="BH2" s="10" t="s">
        <v>86</v>
      </c>
      <c r="BI2" s="10" t="s">
        <v>87</v>
      </c>
      <c r="BJ2" s="67" t="s">
        <v>88</v>
      </c>
    </row>
    <row r="3" spans="1:62" ht="12" customHeight="1">
      <c r="A3" s="139" t="s">
        <v>14</v>
      </c>
      <c r="B3" s="135" t="s">
        <v>117</v>
      </c>
      <c r="C3" s="12" t="s">
        <v>95</v>
      </c>
      <c r="D3" s="14">
        <v>20800461</v>
      </c>
      <c r="E3" s="14">
        <v>9938054</v>
      </c>
      <c r="F3" s="14">
        <v>14926870</v>
      </c>
      <c r="G3" s="14">
        <v>14537150</v>
      </c>
      <c r="H3" s="15">
        <v>13968742</v>
      </c>
      <c r="I3" s="14">
        <v>13833748</v>
      </c>
      <c r="J3" s="14">
        <v>14492771</v>
      </c>
      <c r="K3" s="14">
        <v>12895138</v>
      </c>
      <c r="L3" s="14">
        <v>13047784</v>
      </c>
      <c r="M3" s="14">
        <v>13110260</v>
      </c>
      <c r="N3" s="13">
        <v>14427206</v>
      </c>
      <c r="O3" s="55">
        <v>15021164</v>
      </c>
      <c r="P3" s="14">
        <v>16139243</v>
      </c>
      <c r="Q3" s="14">
        <v>16741065</v>
      </c>
      <c r="R3" s="14">
        <v>16946655</v>
      </c>
      <c r="S3" s="14">
        <v>14689248</v>
      </c>
      <c r="T3" s="60">
        <v>17327076</v>
      </c>
      <c r="V3" s="139" t="s">
        <v>30</v>
      </c>
      <c r="W3" s="135" t="s">
        <v>117</v>
      </c>
      <c r="X3" s="12" t="s">
        <v>95</v>
      </c>
      <c r="Y3" s="14">
        <v>16558</v>
      </c>
      <c r="Z3" s="14">
        <v>38875</v>
      </c>
      <c r="AA3" s="14">
        <v>129067</v>
      </c>
      <c r="AB3" s="14">
        <v>252275</v>
      </c>
      <c r="AC3" s="15">
        <v>310899</v>
      </c>
      <c r="AD3" s="14">
        <v>453544</v>
      </c>
      <c r="AE3" s="14">
        <v>468799</v>
      </c>
      <c r="AF3" s="14">
        <v>445324</v>
      </c>
      <c r="AG3" s="14">
        <v>429813</v>
      </c>
      <c r="AH3" s="14">
        <v>376676</v>
      </c>
      <c r="AI3" s="13">
        <v>351654</v>
      </c>
      <c r="AJ3" s="55">
        <v>290888</v>
      </c>
      <c r="AK3" s="14">
        <v>304997</v>
      </c>
      <c r="AL3" s="14">
        <v>210824</v>
      </c>
      <c r="AM3" s="14">
        <v>153292</v>
      </c>
      <c r="AN3" s="14">
        <v>212318</v>
      </c>
      <c r="AO3" s="60">
        <v>275826</v>
      </c>
      <c r="AQ3" s="137" t="s">
        <v>39</v>
      </c>
      <c r="AR3" s="135" t="s">
        <v>117</v>
      </c>
      <c r="AS3" s="12" t="s">
        <v>95</v>
      </c>
      <c r="AT3" s="14">
        <v>71356567</v>
      </c>
      <c r="AU3" s="14">
        <v>72734098</v>
      </c>
      <c r="AV3" s="14">
        <v>75562468</v>
      </c>
      <c r="AW3" s="14">
        <v>74855738</v>
      </c>
      <c r="AX3" s="15">
        <v>71125322</v>
      </c>
      <c r="AY3" s="14">
        <v>75804101</v>
      </c>
      <c r="AZ3" s="14">
        <v>79622575</v>
      </c>
      <c r="BA3" s="14">
        <v>74690940</v>
      </c>
      <c r="BB3" s="14">
        <v>79653594</v>
      </c>
      <c r="BC3" s="14">
        <v>84702842</v>
      </c>
      <c r="BD3" s="13">
        <v>94311458</v>
      </c>
      <c r="BE3" s="55">
        <v>97034667</v>
      </c>
      <c r="BF3" s="14">
        <v>103108093</v>
      </c>
      <c r="BG3" s="14">
        <v>109703030</v>
      </c>
      <c r="BH3" s="14">
        <v>106259329</v>
      </c>
      <c r="BI3" s="14">
        <v>88747480</v>
      </c>
      <c r="BJ3" s="60">
        <v>104561865</v>
      </c>
    </row>
    <row r="4" spans="1:62" ht="12">
      <c r="A4" s="138"/>
      <c r="B4" s="125"/>
      <c r="C4" s="16" t="s">
        <v>98</v>
      </c>
      <c r="D4" s="18">
        <v>21383513</v>
      </c>
      <c r="E4" s="18">
        <v>11192283</v>
      </c>
      <c r="F4" s="18">
        <v>17029847</v>
      </c>
      <c r="G4" s="18">
        <v>15726718</v>
      </c>
      <c r="H4" s="19">
        <v>14734688</v>
      </c>
      <c r="I4" s="18">
        <v>15604735</v>
      </c>
      <c r="J4" s="18">
        <v>17666328</v>
      </c>
      <c r="K4" s="18">
        <v>15833029</v>
      </c>
      <c r="L4" s="18">
        <v>14506852</v>
      </c>
      <c r="M4" s="18">
        <v>14267735</v>
      </c>
      <c r="N4" s="24">
        <v>16395989</v>
      </c>
      <c r="O4" s="1">
        <v>16994058</v>
      </c>
      <c r="P4" s="18">
        <v>18059528</v>
      </c>
      <c r="Q4" s="18">
        <v>17788695</v>
      </c>
      <c r="R4" s="18">
        <v>17666667</v>
      </c>
      <c r="S4" s="18">
        <v>15835417</v>
      </c>
      <c r="T4" s="61">
        <v>17477354</v>
      </c>
      <c r="V4" s="138"/>
      <c r="W4" s="125"/>
      <c r="X4" s="16" t="s">
        <v>98</v>
      </c>
      <c r="Y4" s="18">
        <v>7078</v>
      </c>
      <c r="Z4" s="18">
        <v>27095</v>
      </c>
      <c r="AA4" s="18">
        <v>43263</v>
      </c>
      <c r="AB4" s="18">
        <v>66812</v>
      </c>
      <c r="AC4" s="19">
        <v>95871</v>
      </c>
      <c r="AD4" s="18">
        <v>148475</v>
      </c>
      <c r="AE4" s="18">
        <v>173835</v>
      </c>
      <c r="AF4" s="18">
        <v>185079</v>
      </c>
      <c r="AG4" s="18">
        <v>222564</v>
      </c>
      <c r="AH4" s="18">
        <v>241942</v>
      </c>
      <c r="AI4" s="24">
        <v>271786</v>
      </c>
      <c r="AJ4" s="1">
        <v>299321</v>
      </c>
      <c r="AK4" s="18">
        <v>266841</v>
      </c>
      <c r="AL4" s="18">
        <v>170978</v>
      </c>
      <c r="AM4" s="18">
        <v>162739</v>
      </c>
      <c r="AN4" s="18">
        <v>112305</v>
      </c>
      <c r="AO4" s="61">
        <v>144709</v>
      </c>
      <c r="AQ4" s="123"/>
      <c r="AR4" s="125"/>
      <c r="AS4" s="16" t="s">
        <v>98</v>
      </c>
      <c r="AT4" s="18">
        <v>73489484</v>
      </c>
      <c r="AU4" s="18">
        <v>80011483</v>
      </c>
      <c r="AV4" s="18">
        <v>85334344</v>
      </c>
      <c r="AW4" s="18">
        <v>81466645</v>
      </c>
      <c r="AX4" s="19">
        <v>76136649</v>
      </c>
      <c r="AY4" s="18">
        <v>89843083</v>
      </c>
      <c r="AZ4" s="18">
        <v>105059654</v>
      </c>
      <c r="BA4" s="18">
        <v>105430079</v>
      </c>
      <c r="BB4" s="18">
        <v>105984153</v>
      </c>
      <c r="BC4" s="18">
        <v>112885642</v>
      </c>
      <c r="BD4" s="24">
        <v>122506143</v>
      </c>
      <c r="BE4" s="1">
        <v>126413010</v>
      </c>
      <c r="BF4" s="18">
        <v>133251874</v>
      </c>
      <c r="BG4" s="18">
        <v>135281813</v>
      </c>
      <c r="BH4" s="18">
        <v>136837897</v>
      </c>
      <c r="BI4" s="18">
        <v>121316438</v>
      </c>
      <c r="BJ4" s="61">
        <v>136700293</v>
      </c>
    </row>
    <row r="5" spans="1:62" ht="12">
      <c r="A5" s="138"/>
      <c r="B5" s="125"/>
      <c r="C5" s="20" t="s">
        <v>12</v>
      </c>
      <c r="D5" s="22">
        <f>SUM(D3:D4)</f>
        <v>42183974</v>
      </c>
      <c r="E5" s="22">
        <f aca="true" t="shared" si="0" ref="E5:O5">SUM(E3:E4)</f>
        <v>21130337</v>
      </c>
      <c r="F5" s="22">
        <f t="shared" si="0"/>
        <v>31956717</v>
      </c>
      <c r="G5" s="22">
        <f t="shared" si="0"/>
        <v>30263868</v>
      </c>
      <c r="H5" s="23">
        <f t="shared" si="0"/>
        <v>28703430</v>
      </c>
      <c r="I5" s="22">
        <f t="shared" si="0"/>
        <v>29438483</v>
      </c>
      <c r="J5" s="22">
        <f t="shared" si="0"/>
        <v>32159099</v>
      </c>
      <c r="K5" s="22">
        <f t="shared" si="0"/>
        <v>28728167</v>
      </c>
      <c r="L5" s="22">
        <f t="shared" si="0"/>
        <v>27554636</v>
      </c>
      <c r="M5" s="22">
        <f t="shared" si="0"/>
        <v>27377995</v>
      </c>
      <c r="N5" s="25">
        <f t="shared" si="0"/>
        <v>30823195</v>
      </c>
      <c r="O5" s="52">
        <f t="shared" si="0"/>
        <v>32015222</v>
      </c>
      <c r="P5" s="22">
        <f>SUM(P3:P4)</f>
        <v>34198771</v>
      </c>
      <c r="Q5" s="22">
        <f>SUM(Q3:Q4)</f>
        <v>34529760</v>
      </c>
      <c r="R5" s="22">
        <f>SUM(R3:R4)</f>
        <v>34613322</v>
      </c>
      <c r="S5" s="22">
        <f>SUM(S3:S4)</f>
        <v>30524665</v>
      </c>
      <c r="T5" s="62">
        <f>SUM(T3:T4)</f>
        <v>34804430</v>
      </c>
      <c r="V5" s="138"/>
      <c r="W5" s="125"/>
      <c r="X5" s="20" t="s">
        <v>12</v>
      </c>
      <c r="Y5" s="22">
        <f>SUM(Y3:Y4)</f>
        <v>23636</v>
      </c>
      <c r="Z5" s="22">
        <f>SUM(Z3:Z4)</f>
        <v>65970</v>
      </c>
      <c r="AA5" s="22">
        <f>SUM(AA3:AA4)</f>
        <v>172330</v>
      </c>
      <c r="AB5" s="22">
        <f>SUM(AB3:AB4)</f>
        <v>319087</v>
      </c>
      <c r="AC5" s="23">
        <f aca="true" t="shared" si="1" ref="AC5:AJ5">SUM(AC3:AC4)</f>
        <v>406770</v>
      </c>
      <c r="AD5" s="22">
        <f t="shared" si="1"/>
        <v>602019</v>
      </c>
      <c r="AE5" s="22">
        <f t="shared" si="1"/>
        <v>642634</v>
      </c>
      <c r="AF5" s="22">
        <f t="shared" si="1"/>
        <v>630403</v>
      </c>
      <c r="AG5" s="22">
        <f t="shared" si="1"/>
        <v>652377</v>
      </c>
      <c r="AH5" s="22">
        <f t="shared" si="1"/>
        <v>618618</v>
      </c>
      <c r="AI5" s="25">
        <f t="shared" si="1"/>
        <v>623440</v>
      </c>
      <c r="AJ5" s="52">
        <f t="shared" si="1"/>
        <v>590209</v>
      </c>
      <c r="AK5" s="22">
        <f>SUM(AK3:AK4)</f>
        <v>571838</v>
      </c>
      <c r="AL5" s="22">
        <f>SUM(AL3:AL4)</f>
        <v>381802</v>
      </c>
      <c r="AM5" s="22">
        <f>SUM(AM3:AM4)</f>
        <v>316031</v>
      </c>
      <c r="AN5" s="22">
        <f>SUM(AN3:AN4)</f>
        <v>324623</v>
      </c>
      <c r="AO5" s="62">
        <f>SUM(AO3:AO4)</f>
        <v>420535</v>
      </c>
      <c r="AQ5" s="123"/>
      <c r="AR5" s="125"/>
      <c r="AS5" s="20" t="s">
        <v>12</v>
      </c>
      <c r="AT5" s="22">
        <f>SUM(AT3:AT4)</f>
        <v>144846051</v>
      </c>
      <c r="AU5" s="22">
        <f aca="true" t="shared" si="2" ref="AU5:BE5">SUM(AU3:AU4)</f>
        <v>152745581</v>
      </c>
      <c r="AV5" s="22">
        <f t="shared" si="2"/>
        <v>160896812</v>
      </c>
      <c r="AW5" s="22">
        <f t="shared" si="2"/>
        <v>156322383</v>
      </c>
      <c r="AX5" s="23">
        <f t="shared" si="2"/>
        <v>147261971</v>
      </c>
      <c r="AY5" s="22">
        <f t="shared" si="2"/>
        <v>165647184</v>
      </c>
      <c r="AZ5" s="22">
        <f t="shared" si="2"/>
        <v>184682229</v>
      </c>
      <c r="BA5" s="22">
        <f t="shared" si="2"/>
        <v>180121019</v>
      </c>
      <c r="BB5" s="22">
        <f t="shared" si="2"/>
        <v>185637747</v>
      </c>
      <c r="BC5" s="22">
        <f t="shared" si="2"/>
        <v>197588484</v>
      </c>
      <c r="BD5" s="25">
        <f t="shared" si="2"/>
        <v>216817601</v>
      </c>
      <c r="BE5" s="52">
        <f t="shared" si="2"/>
        <v>223447677</v>
      </c>
      <c r="BF5" s="22">
        <f>SUM(BF3:BF4)</f>
        <v>236359967</v>
      </c>
      <c r="BG5" s="22">
        <f>SUM(BG3:BG4)</f>
        <v>244984843</v>
      </c>
      <c r="BH5" s="22">
        <f>SUM(BH3:BH4)</f>
        <v>243097226</v>
      </c>
      <c r="BI5" s="22">
        <f>SUM(BI3:BI4)</f>
        <v>210063918</v>
      </c>
      <c r="BJ5" s="62">
        <f>SUM(BJ3:BJ4)</f>
        <v>241262158</v>
      </c>
    </row>
    <row r="6" spans="1:62" ht="12">
      <c r="A6" s="138"/>
      <c r="B6" s="125"/>
      <c r="C6" s="26"/>
      <c r="D6" s="30">
        <f aca="true" t="shared" si="3" ref="D6:T6">D5/$D5*100</f>
        <v>100</v>
      </c>
      <c r="E6" s="30">
        <f t="shared" si="3"/>
        <v>50.09091130200298</v>
      </c>
      <c r="F6" s="30">
        <f t="shared" si="3"/>
        <v>75.75558670693283</v>
      </c>
      <c r="G6" s="30">
        <f t="shared" si="3"/>
        <v>71.74257219104108</v>
      </c>
      <c r="H6" s="30">
        <f t="shared" si="3"/>
        <v>68.04344702089945</v>
      </c>
      <c r="I6" s="30">
        <f t="shared" si="3"/>
        <v>69.78594050906631</v>
      </c>
      <c r="J6" s="30">
        <f t="shared" si="3"/>
        <v>76.2353471012475</v>
      </c>
      <c r="K6" s="30">
        <f t="shared" si="3"/>
        <v>68.10208777390201</v>
      </c>
      <c r="L6" s="30">
        <f t="shared" si="3"/>
        <v>65.3201521506722</v>
      </c>
      <c r="M6" s="30">
        <f t="shared" si="3"/>
        <v>64.9014125601348</v>
      </c>
      <c r="N6" s="80">
        <f t="shared" si="3"/>
        <v>73.0684951588487</v>
      </c>
      <c r="O6" s="53">
        <f t="shared" si="3"/>
        <v>75.89427681706802</v>
      </c>
      <c r="P6" s="30">
        <f t="shared" si="3"/>
        <v>81.07052929626782</v>
      </c>
      <c r="Q6" s="30">
        <f t="shared" si="3"/>
        <v>81.85516139375584</v>
      </c>
      <c r="R6" s="30">
        <f t="shared" si="3"/>
        <v>82.05325083881381</v>
      </c>
      <c r="S6" s="30">
        <f t="shared" si="3"/>
        <v>72.36080934432589</v>
      </c>
      <c r="T6" s="63">
        <f t="shared" si="3"/>
        <v>82.50628544385125</v>
      </c>
      <c r="V6" s="138"/>
      <c r="W6" s="125"/>
      <c r="X6" s="26"/>
      <c r="Y6" s="30">
        <f aca="true" t="shared" si="4" ref="Y6:AO6">Y5/$Y5*100</f>
        <v>100</v>
      </c>
      <c r="Z6" s="30">
        <f t="shared" si="4"/>
        <v>279.1081401252327</v>
      </c>
      <c r="AA6" s="30">
        <f t="shared" si="4"/>
        <v>729.0996784565916</v>
      </c>
      <c r="AB6" s="30">
        <f t="shared" si="4"/>
        <v>1350.0042308343207</v>
      </c>
      <c r="AC6" s="30">
        <f t="shared" si="4"/>
        <v>1720.976476561178</v>
      </c>
      <c r="AD6" s="30">
        <f>AD5/$Y5*100</f>
        <v>2547.0426468099513</v>
      </c>
      <c r="AE6" s="30">
        <f t="shared" si="4"/>
        <v>2718.877982738196</v>
      </c>
      <c r="AF6" s="30">
        <f t="shared" si="4"/>
        <v>2667.130648163818</v>
      </c>
      <c r="AG6" s="30">
        <f t="shared" si="4"/>
        <v>2760.0990015231005</v>
      </c>
      <c r="AH6" s="30">
        <f t="shared" si="4"/>
        <v>2617.270265696395</v>
      </c>
      <c r="AI6" s="80">
        <f t="shared" si="4"/>
        <v>2637.6713487899815</v>
      </c>
      <c r="AJ6" s="53">
        <f t="shared" si="4"/>
        <v>2497.076493484515</v>
      </c>
      <c r="AK6" s="30">
        <f t="shared" si="4"/>
        <v>2419.351836182095</v>
      </c>
      <c r="AL6" s="30">
        <f t="shared" si="4"/>
        <v>1615.3410052462345</v>
      </c>
      <c r="AM6" s="30">
        <f t="shared" si="4"/>
        <v>1337.074801150787</v>
      </c>
      <c r="AN6" s="30">
        <f t="shared" si="4"/>
        <v>1373.4261296327636</v>
      </c>
      <c r="AO6" s="63">
        <f t="shared" si="4"/>
        <v>1779.2139109832458</v>
      </c>
      <c r="AQ6" s="123"/>
      <c r="AR6" s="125"/>
      <c r="AS6" s="16"/>
      <c r="AT6" s="34">
        <f aca="true" t="shared" si="5" ref="AT6:BJ6">AT5/$AT5*100</f>
        <v>100</v>
      </c>
      <c r="AU6" s="34">
        <f>AU5/$AT5*100</f>
        <v>105.45374205610894</v>
      </c>
      <c r="AV6" s="34">
        <f t="shared" si="5"/>
        <v>111.08125550485322</v>
      </c>
      <c r="AW6" s="34">
        <f t="shared" si="5"/>
        <v>107.92312384132585</v>
      </c>
      <c r="AX6" s="34">
        <f t="shared" si="5"/>
        <v>101.66792258630511</v>
      </c>
      <c r="AY6" s="34">
        <f t="shared" si="5"/>
        <v>114.36085613407576</v>
      </c>
      <c r="AZ6" s="34">
        <f>AZ5/$AT5*100</f>
        <v>127.50242600676769</v>
      </c>
      <c r="BA6" s="34">
        <f t="shared" si="5"/>
        <v>124.35342058445211</v>
      </c>
      <c r="BB6" s="34">
        <f t="shared" si="5"/>
        <v>128.16210432965133</v>
      </c>
      <c r="BC6" s="34">
        <f t="shared" si="5"/>
        <v>136.41275177049874</v>
      </c>
      <c r="BD6" s="41">
        <f t="shared" si="5"/>
        <v>149.68830665600956</v>
      </c>
      <c r="BE6" s="54">
        <f t="shared" si="5"/>
        <v>154.2656326888746</v>
      </c>
      <c r="BF6" s="30">
        <f t="shared" si="5"/>
        <v>163.1801249452082</v>
      </c>
      <c r="BG6" s="30">
        <f t="shared" si="5"/>
        <v>169.13463729846526</v>
      </c>
      <c r="BH6" s="30">
        <f t="shared" si="5"/>
        <v>167.831448853238</v>
      </c>
      <c r="BI6" s="30">
        <f t="shared" si="5"/>
        <v>145.02564381268496</v>
      </c>
      <c r="BJ6" s="63">
        <f t="shared" si="5"/>
        <v>166.56453961592644</v>
      </c>
    </row>
    <row r="7" spans="1:62" ht="12" customHeight="1">
      <c r="A7" s="138"/>
      <c r="B7" s="125"/>
      <c r="C7" s="16" t="s">
        <v>103</v>
      </c>
      <c r="D7" s="18">
        <v>977890</v>
      </c>
      <c r="E7" s="18">
        <v>610180</v>
      </c>
      <c r="F7" s="18">
        <v>856033</v>
      </c>
      <c r="G7" s="18">
        <v>775888</v>
      </c>
      <c r="H7" s="19">
        <v>1036173</v>
      </c>
      <c r="I7" s="18">
        <v>931395</v>
      </c>
      <c r="J7" s="18">
        <v>776601</v>
      </c>
      <c r="K7" s="18">
        <v>681450</v>
      </c>
      <c r="L7" s="18">
        <v>694946</v>
      </c>
      <c r="M7" s="18">
        <v>732245</v>
      </c>
      <c r="N7" s="24">
        <v>910655</v>
      </c>
      <c r="O7" s="1">
        <v>1223247</v>
      </c>
      <c r="P7" s="18">
        <v>1481734</v>
      </c>
      <c r="Q7" s="18">
        <v>1482055</v>
      </c>
      <c r="R7" s="18">
        <v>1760547</v>
      </c>
      <c r="S7" s="18">
        <v>1539375</v>
      </c>
      <c r="T7" s="61">
        <v>1530337</v>
      </c>
      <c r="V7" s="138"/>
      <c r="W7" s="125"/>
      <c r="X7" s="16" t="s">
        <v>103</v>
      </c>
      <c r="Y7" s="18">
        <v>103680</v>
      </c>
      <c r="Z7" s="18">
        <v>83492</v>
      </c>
      <c r="AA7" s="18">
        <v>139385</v>
      </c>
      <c r="AB7" s="18">
        <v>144771</v>
      </c>
      <c r="AC7" s="19">
        <v>138753</v>
      </c>
      <c r="AD7" s="18">
        <v>121476</v>
      </c>
      <c r="AE7" s="18">
        <v>90184</v>
      </c>
      <c r="AF7" s="18">
        <v>76075</v>
      </c>
      <c r="AG7" s="18">
        <v>78296</v>
      </c>
      <c r="AH7" s="18">
        <v>118162</v>
      </c>
      <c r="AI7" s="24">
        <v>102051</v>
      </c>
      <c r="AJ7" s="1">
        <v>101186</v>
      </c>
      <c r="AK7" s="18">
        <v>90332</v>
      </c>
      <c r="AL7" s="18">
        <v>208849</v>
      </c>
      <c r="AM7" s="18">
        <v>244220</v>
      </c>
      <c r="AN7" s="18">
        <v>257936</v>
      </c>
      <c r="AO7" s="61">
        <v>236445</v>
      </c>
      <c r="AQ7" s="123"/>
      <c r="AR7" s="125"/>
      <c r="AS7" s="20" t="s">
        <v>103</v>
      </c>
      <c r="AT7" s="22">
        <v>7373629</v>
      </c>
      <c r="AU7" s="22">
        <v>7372162</v>
      </c>
      <c r="AV7" s="22">
        <v>7117373</v>
      </c>
      <c r="AW7" s="22">
        <v>5575410</v>
      </c>
      <c r="AX7" s="23">
        <v>5789590</v>
      </c>
      <c r="AY7" s="22">
        <v>6979486</v>
      </c>
      <c r="AZ7" s="22">
        <v>6790214</v>
      </c>
      <c r="BA7" s="22">
        <v>6383011</v>
      </c>
      <c r="BB7" s="22">
        <v>7146532</v>
      </c>
      <c r="BC7" s="22">
        <v>8048254</v>
      </c>
      <c r="BD7" s="25">
        <v>8594019</v>
      </c>
      <c r="BE7" s="52">
        <v>9363618</v>
      </c>
      <c r="BF7" s="18">
        <v>9775693</v>
      </c>
      <c r="BG7" s="18">
        <v>10177565</v>
      </c>
      <c r="BH7" s="18">
        <v>10727003</v>
      </c>
      <c r="BI7" s="18">
        <v>9318757</v>
      </c>
      <c r="BJ7" s="61">
        <v>10305336</v>
      </c>
    </row>
    <row r="8" spans="1:62" ht="12">
      <c r="A8" s="138"/>
      <c r="B8" s="125"/>
      <c r="C8" s="16" t="s">
        <v>105</v>
      </c>
      <c r="D8" s="18">
        <v>1105868</v>
      </c>
      <c r="E8" s="18">
        <v>537345</v>
      </c>
      <c r="F8" s="18">
        <v>805519</v>
      </c>
      <c r="G8" s="18">
        <v>751559</v>
      </c>
      <c r="H8" s="19">
        <v>1322150</v>
      </c>
      <c r="I8" s="18">
        <v>1090118</v>
      </c>
      <c r="J8" s="18">
        <v>944691</v>
      </c>
      <c r="K8" s="18">
        <v>795967</v>
      </c>
      <c r="L8" s="18">
        <v>871790</v>
      </c>
      <c r="M8" s="18">
        <v>1063279</v>
      </c>
      <c r="N8" s="24">
        <v>1361803</v>
      </c>
      <c r="O8" s="1">
        <v>1793451</v>
      </c>
      <c r="P8" s="18">
        <v>1747776</v>
      </c>
      <c r="Q8" s="18">
        <v>1736008</v>
      </c>
      <c r="R8" s="18">
        <v>1795618</v>
      </c>
      <c r="S8" s="18">
        <v>1850066</v>
      </c>
      <c r="T8" s="61">
        <v>2290607</v>
      </c>
      <c r="V8" s="138"/>
      <c r="W8" s="125"/>
      <c r="X8" s="16" t="s">
        <v>105</v>
      </c>
      <c r="Y8" s="18">
        <v>491943</v>
      </c>
      <c r="Z8" s="18">
        <v>378885</v>
      </c>
      <c r="AA8" s="18">
        <v>255532</v>
      </c>
      <c r="AB8" s="18">
        <v>213372</v>
      </c>
      <c r="AC8" s="19">
        <v>213275</v>
      </c>
      <c r="AD8" s="18">
        <v>223677</v>
      </c>
      <c r="AE8" s="18">
        <v>160567</v>
      </c>
      <c r="AF8" s="18">
        <v>156398</v>
      </c>
      <c r="AG8" s="18">
        <v>180059</v>
      </c>
      <c r="AH8" s="18">
        <v>141886</v>
      </c>
      <c r="AI8" s="24">
        <v>125902</v>
      </c>
      <c r="AJ8" s="1">
        <v>121529</v>
      </c>
      <c r="AK8" s="18">
        <v>130396</v>
      </c>
      <c r="AL8" s="18">
        <v>239778</v>
      </c>
      <c r="AM8" s="18">
        <v>252534</v>
      </c>
      <c r="AN8" s="18">
        <v>203660</v>
      </c>
      <c r="AO8" s="61">
        <v>240101</v>
      </c>
      <c r="AQ8" s="123"/>
      <c r="AR8" s="125"/>
      <c r="AS8" s="16" t="s">
        <v>105</v>
      </c>
      <c r="AT8" s="18">
        <v>6993930</v>
      </c>
      <c r="AU8" s="18">
        <v>7003373</v>
      </c>
      <c r="AV8" s="18">
        <v>6310968</v>
      </c>
      <c r="AW8" s="18">
        <v>4252714</v>
      </c>
      <c r="AX8" s="19">
        <v>4672633</v>
      </c>
      <c r="AY8" s="18">
        <v>6102317</v>
      </c>
      <c r="AZ8" s="18">
        <v>5869150</v>
      </c>
      <c r="BA8" s="18">
        <v>4994023</v>
      </c>
      <c r="BB8" s="18">
        <v>5531576</v>
      </c>
      <c r="BC8" s="18">
        <v>6011700</v>
      </c>
      <c r="BD8" s="24">
        <v>6421969</v>
      </c>
      <c r="BE8" s="1">
        <v>7350916</v>
      </c>
      <c r="BF8" s="18">
        <v>7200780</v>
      </c>
      <c r="BG8" s="18">
        <v>7440544</v>
      </c>
      <c r="BH8" s="18">
        <v>7898042</v>
      </c>
      <c r="BI8" s="18">
        <v>7134194</v>
      </c>
      <c r="BJ8" s="61">
        <v>8349299</v>
      </c>
    </row>
    <row r="9" spans="1:62" ht="12">
      <c r="A9" s="138"/>
      <c r="B9" s="125"/>
      <c r="C9" s="20" t="s">
        <v>12</v>
      </c>
      <c r="D9" s="22">
        <f>SUM(D7:D8)</f>
        <v>2083758</v>
      </c>
      <c r="E9" s="22">
        <f aca="true" t="shared" si="6" ref="E9:O9">SUM(E7:E8)</f>
        <v>1147525</v>
      </c>
      <c r="F9" s="22">
        <f t="shared" si="6"/>
        <v>1661552</v>
      </c>
      <c r="G9" s="22">
        <f t="shared" si="6"/>
        <v>1527447</v>
      </c>
      <c r="H9" s="23">
        <f t="shared" si="6"/>
        <v>2358323</v>
      </c>
      <c r="I9" s="22">
        <f t="shared" si="6"/>
        <v>2021513</v>
      </c>
      <c r="J9" s="22">
        <f t="shared" si="6"/>
        <v>1721292</v>
      </c>
      <c r="K9" s="22">
        <f t="shared" si="6"/>
        <v>1477417</v>
      </c>
      <c r="L9" s="22">
        <f t="shared" si="6"/>
        <v>1566736</v>
      </c>
      <c r="M9" s="22">
        <f t="shared" si="6"/>
        <v>1795524</v>
      </c>
      <c r="N9" s="25">
        <f t="shared" si="6"/>
        <v>2272458</v>
      </c>
      <c r="O9" s="52">
        <f t="shared" si="6"/>
        <v>3016698</v>
      </c>
      <c r="P9" s="22">
        <f>SUM(P7:P8)</f>
        <v>3229510</v>
      </c>
      <c r="Q9" s="22">
        <f>SUM(Q7:Q8)</f>
        <v>3218063</v>
      </c>
      <c r="R9" s="22">
        <f>SUM(R7:R8)</f>
        <v>3556165</v>
      </c>
      <c r="S9" s="22">
        <f>SUM(S7:S8)</f>
        <v>3389441</v>
      </c>
      <c r="T9" s="62">
        <f>SUM(T7:T8)</f>
        <v>3820944</v>
      </c>
      <c r="V9" s="138"/>
      <c r="W9" s="125"/>
      <c r="X9" s="20" t="s">
        <v>12</v>
      </c>
      <c r="Y9" s="22">
        <f>SUM(Y7:Y8)</f>
        <v>595623</v>
      </c>
      <c r="Z9" s="22">
        <f>SUM(Z7:Z8)</f>
        <v>462377</v>
      </c>
      <c r="AA9" s="22">
        <f>SUM(AA7:AA8)</f>
        <v>394917</v>
      </c>
      <c r="AB9" s="22">
        <f>SUM(AB7:AB8)</f>
        <v>358143</v>
      </c>
      <c r="AC9" s="23">
        <f aca="true" t="shared" si="7" ref="AC9:AJ9">SUM(AC7:AC8)</f>
        <v>352028</v>
      </c>
      <c r="AD9" s="22">
        <f t="shared" si="7"/>
        <v>345153</v>
      </c>
      <c r="AE9" s="22">
        <f t="shared" si="7"/>
        <v>250751</v>
      </c>
      <c r="AF9" s="22">
        <f t="shared" si="7"/>
        <v>232473</v>
      </c>
      <c r="AG9" s="22">
        <f t="shared" si="7"/>
        <v>258355</v>
      </c>
      <c r="AH9" s="22">
        <f t="shared" si="7"/>
        <v>260048</v>
      </c>
      <c r="AI9" s="25">
        <f t="shared" si="7"/>
        <v>227953</v>
      </c>
      <c r="AJ9" s="52">
        <f t="shared" si="7"/>
        <v>222715</v>
      </c>
      <c r="AK9" s="22">
        <f>SUM(AK7:AK8)</f>
        <v>220728</v>
      </c>
      <c r="AL9" s="22">
        <f>SUM(AL7:AL8)</f>
        <v>448627</v>
      </c>
      <c r="AM9" s="22">
        <f>SUM(AM7:AM8)</f>
        <v>496754</v>
      </c>
      <c r="AN9" s="22">
        <f>SUM(AN7:AN8)</f>
        <v>461596</v>
      </c>
      <c r="AO9" s="62">
        <f>SUM(AO7:AO8)</f>
        <v>476546</v>
      </c>
      <c r="AQ9" s="123"/>
      <c r="AR9" s="125"/>
      <c r="AS9" s="20" t="s">
        <v>12</v>
      </c>
      <c r="AT9" s="22">
        <f>SUM(AT7:AT8)</f>
        <v>14367559</v>
      </c>
      <c r="AU9" s="22">
        <f aca="true" t="shared" si="8" ref="AU9:BE9">SUM(AU7:AU8)</f>
        <v>14375535</v>
      </c>
      <c r="AV9" s="22">
        <f t="shared" si="8"/>
        <v>13428341</v>
      </c>
      <c r="AW9" s="22">
        <f t="shared" si="8"/>
        <v>9828124</v>
      </c>
      <c r="AX9" s="23">
        <f t="shared" si="8"/>
        <v>10462223</v>
      </c>
      <c r="AY9" s="22">
        <f t="shared" si="8"/>
        <v>13081803</v>
      </c>
      <c r="AZ9" s="22">
        <f t="shared" si="8"/>
        <v>12659364</v>
      </c>
      <c r="BA9" s="22">
        <f t="shared" si="8"/>
        <v>11377034</v>
      </c>
      <c r="BB9" s="22">
        <f t="shared" si="8"/>
        <v>12678108</v>
      </c>
      <c r="BC9" s="22">
        <f t="shared" si="8"/>
        <v>14059954</v>
      </c>
      <c r="BD9" s="25">
        <f t="shared" si="8"/>
        <v>15015988</v>
      </c>
      <c r="BE9" s="52">
        <f t="shared" si="8"/>
        <v>16714534</v>
      </c>
      <c r="BF9" s="22">
        <f>SUM(BF7:BF8)</f>
        <v>16976473</v>
      </c>
      <c r="BG9" s="22">
        <f>SUM(BG7:BG8)</f>
        <v>17618109</v>
      </c>
      <c r="BH9" s="22">
        <f>SUM(BH7:BH8)</f>
        <v>18625045</v>
      </c>
      <c r="BI9" s="22">
        <f>SUM(BI7:BI8)</f>
        <v>16452951</v>
      </c>
      <c r="BJ9" s="62">
        <f>SUM(BJ7:BJ8)</f>
        <v>18654635</v>
      </c>
    </row>
    <row r="10" spans="1:62" ht="12">
      <c r="A10" s="138"/>
      <c r="B10" s="136"/>
      <c r="C10" s="26"/>
      <c r="D10" s="30">
        <f aca="true" t="shared" si="9" ref="D10:T10">D9/$D9*100</f>
        <v>100</v>
      </c>
      <c r="E10" s="30">
        <f t="shared" si="9"/>
        <v>55.0699745363905</v>
      </c>
      <c r="F10" s="30">
        <f t="shared" si="9"/>
        <v>79.73824215671877</v>
      </c>
      <c r="G10" s="30">
        <f t="shared" si="9"/>
        <v>73.30251401554307</v>
      </c>
      <c r="H10" s="30">
        <f t="shared" si="9"/>
        <v>113.17643411566986</v>
      </c>
      <c r="I10" s="30">
        <f t="shared" si="9"/>
        <v>97.01284890088004</v>
      </c>
      <c r="J10" s="30">
        <f t="shared" si="9"/>
        <v>82.60517776056528</v>
      </c>
      <c r="K10" s="30">
        <f t="shared" si="9"/>
        <v>70.90156342531138</v>
      </c>
      <c r="L10" s="30">
        <f t="shared" si="9"/>
        <v>75.18800167773801</v>
      </c>
      <c r="M10" s="30">
        <f t="shared" si="9"/>
        <v>86.16758759894383</v>
      </c>
      <c r="N10" s="80">
        <f t="shared" si="9"/>
        <v>109.05575407508934</v>
      </c>
      <c r="O10" s="53">
        <f t="shared" si="9"/>
        <v>144.77199367680893</v>
      </c>
      <c r="P10" s="30">
        <f t="shared" si="9"/>
        <v>154.98488788045447</v>
      </c>
      <c r="Q10" s="30">
        <f t="shared" si="9"/>
        <v>154.43554385873983</v>
      </c>
      <c r="R10" s="30">
        <f t="shared" si="9"/>
        <v>170.6611324347645</v>
      </c>
      <c r="S10" s="30">
        <f t="shared" si="9"/>
        <v>162.66001138327962</v>
      </c>
      <c r="T10" s="63">
        <f t="shared" si="9"/>
        <v>183.3679342802763</v>
      </c>
      <c r="V10" s="138"/>
      <c r="W10" s="136"/>
      <c r="X10" s="16"/>
      <c r="Y10" s="30">
        <f aca="true" t="shared" si="10" ref="Y10:AO10">Y9/$Y9*100</f>
        <v>100</v>
      </c>
      <c r="Z10" s="30">
        <f t="shared" si="10"/>
        <v>77.62913789427205</v>
      </c>
      <c r="AA10" s="30">
        <f t="shared" si="10"/>
        <v>66.30318171057867</v>
      </c>
      <c r="AB10" s="30">
        <f t="shared" si="10"/>
        <v>60.12914209155792</v>
      </c>
      <c r="AC10" s="30">
        <f t="shared" si="10"/>
        <v>59.10248596847335</v>
      </c>
      <c r="AD10" s="30">
        <f t="shared" si="10"/>
        <v>57.94823235502994</v>
      </c>
      <c r="AE10" s="30">
        <f t="shared" si="10"/>
        <v>42.09894513811589</v>
      </c>
      <c r="AF10" s="30">
        <f t="shared" si="10"/>
        <v>39.03022549498592</v>
      </c>
      <c r="AG10" s="30">
        <f t="shared" si="10"/>
        <v>43.37559160744296</v>
      </c>
      <c r="AH10" s="30">
        <f t="shared" si="10"/>
        <v>43.659831806360735</v>
      </c>
      <c r="AI10" s="80">
        <f t="shared" si="10"/>
        <v>38.271356210220226</v>
      </c>
      <c r="AJ10" s="53">
        <f t="shared" si="10"/>
        <v>37.39194087535236</v>
      </c>
      <c r="AK10" s="30">
        <f t="shared" si="10"/>
        <v>37.05834059463788</v>
      </c>
      <c r="AL10" s="30">
        <f t="shared" si="10"/>
        <v>75.32063066738525</v>
      </c>
      <c r="AM10" s="30">
        <f t="shared" si="10"/>
        <v>83.40074174435843</v>
      </c>
      <c r="AN10" s="30">
        <f t="shared" si="10"/>
        <v>77.49801468378487</v>
      </c>
      <c r="AO10" s="63">
        <f t="shared" si="10"/>
        <v>80.0079916322909</v>
      </c>
      <c r="AQ10" s="123"/>
      <c r="AR10" s="136"/>
      <c r="AS10" s="16"/>
      <c r="AT10" s="34">
        <f aca="true" t="shared" si="11" ref="AT10:BJ10">AT9/$AT9*100</f>
        <v>100</v>
      </c>
      <c r="AU10" s="34">
        <f t="shared" si="11"/>
        <v>100.05551395334447</v>
      </c>
      <c r="AV10" s="34">
        <f t="shared" si="11"/>
        <v>93.46292574820816</v>
      </c>
      <c r="AW10" s="34">
        <f t="shared" si="11"/>
        <v>68.40496705111843</v>
      </c>
      <c r="AX10" s="34">
        <f t="shared" si="11"/>
        <v>72.81837506287603</v>
      </c>
      <c r="AY10" s="34">
        <f>AY9/$AT9*100</f>
        <v>91.05097810978191</v>
      </c>
      <c r="AZ10" s="34">
        <f t="shared" si="11"/>
        <v>88.11075005851725</v>
      </c>
      <c r="BA10" s="34">
        <f t="shared" si="11"/>
        <v>79.18557355497896</v>
      </c>
      <c r="BB10" s="34">
        <f t="shared" si="11"/>
        <v>88.24121063292658</v>
      </c>
      <c r="BC10" s="34">
        <f t="shared" si="11"/>
        <v>97.85903089035514</v>
      </c>
      <c r="BD10" s="41">
        <f t="shared" si="11"/>
        <v>104.51314659643994</v>
      </c>
      <c r="BE10" s="54">
        <f t="shared" si="11"/>
        <v>116.33523829621997</v>
      </c>
      <c r="BF10" s="30">
        <f t="shared" si="11"/>
        <v>118.15836635854427</v>
      </c>
      <c r="BG10" s="30">
        <f t="shared" si="11"/>
        <v>122.62423282897255</v>
      </c>
      <c r="BH10" s="30">
        <f t="shared" si="11"/>
        <v>129.63263279447816</v>
      </c>
      <c r="BI10" s="30">
        <f t="shared" si="11"/>
        <v>114.51458803823252</v>
      </c>
      <c r="BJ10" s="63">
        <f t="shared" si="11"/>
        <v>129.8385828796666</v>
      </c>
    </row>
    <row r="11" spans="1:62" ht="12" customHeight="1">
      <c r="A11" s="138"/>
      <c r="B11" s="126" t="s">
        <v>12</v>
      </c>
      <c r="C11" s="16" t="s">
        <v>106</v>
      </c>
      <c r="D11" s="18">
        <f>SUM(D3,D7)</f>
        <v>21778351</v>
      </c>
      <c r="E11" s="18">
        <f aca="true" t="shared" si="12" ref="E11:T12">SUM(E3,E7)</f>
        <v>10548234</v>
      </c>
      <c r="F11" s="18">
        <f t="shared" si="12"/>
        <v>15782903</v>
      </c>
      <c r="G11" s="18">
        <f t="shared" si="12"/>
        <v>15313038</v>
      </c>
      <c r="H11" s="19">
        <f t="shared" si="12"/>
        <v>15004915</v>
      </c>
      <c r="I11" s="18">
        <f t="shared" si="12"/>
        <v>14765143</v>
      </c>
      <c r="J11" s="18">
        <f t="shared" si="12"/>
        <v>15269372</v>
      </c>
      <c r="K11" s="18">
        <f t="shared" si="12"/>
        <v>13576588</v>
      </c>
      <c r="L11" s="18">
        <f t="shared" si="12"/>
        <v>13742730</v>
      </c>
      <c r="M11" s="18">
        <f t="shared" si="12"/>
        <v>13842505</v>
      </c>
      <c r="N11" s="24">
        <f t="shared" si="12"/>
        <v>15337861</v>
      </c>
      <c r="O11" s="1">
        <f t="shared" si="12"/>
        <v>16244411</v>
      </c>
      <c r="P11" s="18">
        <f t="shared" si="12"/>
        <v>17620977</v>
      </c>
      <c r="Q11" s="18">
        <f t="shared" si="12"/>
        <v>18223120</v>
      </c>
      <c r="R11" s="18">
        <f t="shared" si="12"/>
        <v>18707202</v>
      </c>
      <c r="S11" s="18">
        <f t="shared" si="12"/>
        <v>16228623</v>
      </c>
      <c r="T11" s="61">
        <f t="shared" si="12"/>
        <v>18857413</v>
      </c>
      <c r="V11" s="138"/>
      <c r="W11" s="126" t="s">
        <v>12</v>
      </c>
      <c r="X11" s="20" t="s">
        <v>106</v>
      </c>
      <c r="Y11" s="22">
        <f>SUM(Y3,Y7)</f>
        <v>120238</v>
      </c>
      <c r="Z11" s="22">
        <f>SUM(Z3,Z7)</f>
        <v>122367</v>
      </c>
      <c r="AA11" s="22">
        <f>SUM(AA3,AA7)</f>
        <v>268452</v>
      </c>
      <c r="AB11" s="22">
        <f>SUM(AB3,AB7)</f>
        <v>397046</v>
      </c>
      <c r="AC11" s="23">
        <f aca="true" t="shared" si="13" ref="AC11:AO12">SUM(AC3,AC7)</f>
        <v>449652</v>
      </c>
      <c r="AD11" s="22">
        <f t="shared" si="13"/>
        <v>575020</v>
      </c>
      <c r="AE11" s="22">
        <f t="shared" si="13"/>
        <v>558983</v>
      </c>
      <c r="AF11" s="22">
        <f t="shared" si="13"/>
        <v>521399</v>
      </c>
      <c r="AG11" s="22">
        <f t="shared" si="13"/>
        <v>508109</v>
      </c>
      <c r="AH11" s="22">
        <f t="shared" si="13"/>
        <v>494838</v>
      </c>
      <c r="AI11" s="25">
        <f t="shared" si="13"/>
        <v>453705</v>
      </c>
      <c r="AJ11" s="52">
        <f t="shared" si="13"/>
        <v>392074</v>
      </c>
      <c r="AK11" s="18">
        <f t="shared" si="13"/>
        <v>395329</v>
      </c>
      <c r="AL11" s="18">
        <f t="shared" si="13"/>
        <v>419673</v>
      </c>
      <c r="AM11" s="18">
        <f t="shared" si="13"/>
        <v>397512</v>
      </c>
      <c r="AN11" s="18">
        <f t="shared" si="13"/>
        <v>470254</v>
      </c>
      <c r="AO11" s="61">
        <f t="shared" si="13"/>
        <v>512271</v>
      </c>
      <c r="AQ11" s="123"/>
      <c r="AR11" s="126" t="s">
        <v>12</v>
      </c>
      <c r="AS11" s="20" t="s">
        <v>106</v>
      </c>
      <c r="AT11" s="22">
        <f>SUM(AT3,AT7)</f>
        <v>78730196</v>
      </c>
      <c r="AU11" s="22">
        <f aca="true" t="shared" si="14" ref="AU11:BJ12">SUM(AU3,AU7)</f>
        <v>80106260</v>
      </c>
      <c r="AV11" s="22">
        <f t="shared" si="14"/>
        <v>82679841</v>
      </c>
      <c r="AW11" s="22">
        <f t="shared" si="14"/>
        <v>80431148</v>
      </c>
      <c r="AX11" s="22">
        <f t="shared" si="14"/>
        <v>76914912</v>
      </c>
      <c r="AY11" s="22">
        <f t="shared" si="14"/>
        <v>82783587</v>
      </c>
      <c r="AZ11" s="22">
        <f t="shared" si="14"/>
        <v>86412789</v>
      </c>
      <c r="BA11" s="22">
        <f t="shared" si="14"/>
        <v>81073951</v>
      </c>
      <c r="BB11" s="22">
        <f t="shared" si="14"/>
        <v>86800126</v>
      </c>
      <c r="BC11" s="22">
        <f t="shared" si="14"/>
        <v>92751096</v>
      </c>
      <c r="BD11" s="25">
        <f t="shared" si="14"/>
        <v>102905477</v>
      </c>
      <c r="BE11" s="52">
        <f t="shared" si="14"/>
        <v>106398285</v>
      </c>
      <c r="BF11" s="18">
        <f t="shared" si="14"/>
        <v>112883786</v>
      </c>
      <c r="BG11" s="18">
        <f t="shared" si="14"/>
        <v>119880595</v>
      </c>
      <c r="BH11" s="18">
        <f t="shared" si="14"/>
        <v>116986332</v>
      </c>
      <c r="BI11" s="18">
        <f t="shared" si="14"/>
        <v>98066237</v>
      </c>
      <c r="BJ11" s="61">
        <f t="shared" si="14"/>
        <v>114867201</v>
      </c>
    </row>
    <row r="12" spans="1:62" ht="12">
      <c r="A12" s="138"/>
      <c r="B12" s="125"/>
      <c r="C12" s="16" t="s">
        <v>108</v>
      </c>
      <c r="D12" s="18">
        <f>SUM(D4,D8)</f>
        <v>22489381</v>
      </c>
      <c r="E12" s="18">
        <f t="shared" si="12"/>
        <v>11729628</v>
      </c>
      <c r="F12" s="18">
        <f t="shared" si="12"/>
        <v>17835366</v>
      </c>
      <c r="G12" s="18">
        <f t="shared" si="12"/>
        <v>16478277</v>
      </c>
      <c r="H12" s="19">
        <f t="shared" si="12"/>
        <v>16056838</v>
      </c>
      <c r="I12" s="18">
        <f t="shared" si="12"/>
        <v>16694853</v>
      </c>
      <c r="J12" s="18">
        <f t="shared" si="12"/>
        <v>18611019</v>
      </c>
      <c r="K12" s="18">
        <f t="shared" si="12"/>
        <v>16628996</v>
      </c>
      <c r="L12" s="18">
        <f t="shared" si="12"/>
        <v>15378642</v>
      </c>
      <c r="M12" s="18">
        <f t="shared" si="12"/>
        <v>15331014</v>
      </c>
      <c r="N12" s="24">
        <f t="shared" si="12"/>
        <v>17757792</v>
      </c>
      <c r="O12" s="1">
        <f t="shared" si="12"/>
        <v>18787509</v>
      </c>
      <c r="P12" s="18">
        <f t="shared" si="12"/>
        <v>19807304</v>
      </c>
      <c r="Q12" s="18">
        <f t="shared" si="12"/>
        <v>19524703</v>
      </c>
      <c r="R12" s="18">
        <f t="shared" si="12"/>
        <v>19462285</v>
      </c>
      <c r="S12" s="18">
        <f t="shared" si="12"/>
        <v>17685483</v>
      </c>
      <c r="T12" s="61">
        <f t="shared" si="12"/>
        <v>19767961</v>
      </c>
      <c r="V12" s="138"/>
      <c r="W12" s="125"/>
      <c r="X12" s="16" t="s">
        <v>108</v>
      </c>
      <c r="Y12" s="18">
        <f>SUM(Y4,Y8)</f>
        <v>499021</v>
      </c>
      <c r="Z12" s="18">
        <f>SUM(Z4,Z8)</f>
        <v>405980</v>
      </c>
      <c r="AA12" s="18">
        <f>SUM(AA4,AA8)</f>
        <v>298795</v>
      </c>
      <c r="AB12" s="18">
        <f aca="true" t="shared" si="15" ref="AB12:AJ12">SUM(AB4,AB8)</f>
        <v>280184</v>
      </c>
      <c r="AC12" s="19">
        <f t="shared" si="15"/>
        <v>309146</v>
      </c>
      <c r="AD12" s="18">
        <f t="shared" si="15"/>
        <v>372152</v>
      </c>
      <c r="AE12" s="18">
        <f t="shared" si="15"/>
        <v>334402</v>
      </c>
      <c r="AF12" s="18">
        <f t="shared" si="15"/>
        <v>341477</v>
      </c>
      <c r="AG12" s="18">
        <f t="shared" si="15"/>
        <v>402623</v>
      </c>
      <c r="AH12" s="18">
        <f t="shared" si="15"/>
        <v>383828</v>
      </c>
      <c r="AI12" s="24">
        <f t="shared" si="15"/>
        <v>397688</v>
      </c>
      <c r="AJ12" s="1">
        <f t="shared" si="15"/>
        <v>420850</v>
      </c>
      <c r="AK12" s="18">
        <f t="shared" si="13"/>
        <v>397237</v>
      </c>
      <c r="AL12" s="18">
        <f t="shared" si="13"/>
        <v>410756</v>
      </c>
      <c r="AM12" s="18">
        <f t="shared" si="13"/>
        <v>415273</v>
      </c>
      <c r="AN12" s="18">
        <f t="shared" si="13"/>
        <v>315965</v>
      </c>
      <c r="AO12" s="61">
        <f t="shared" si="13"/>
        <v>384810</v>
      </c>
      <c r="AQ12" s="123"/>
      <c r="AR12" s="125"/>
      <c r="AS12" s="16" t="s">
        <v>108</v>
      </c>
      <c r="AT12" s="18">
        <f>SUM(AT4,AT8)</f>
        <v>80483414</v>
      </c>
      <c r="AU12" s="18">
        <f t="shared" si="14"/>
        <v>87014856</v>
      </c>
      <c r="AV12" s="18">
        <f t="shared" si="14"/>
        <v>91645312</v>
      </c>
      <c r="AW12" s="18">
        <f t="shared" si="14"/>
        <v>85719359</v>
      </c>
      <c r="AX12" s="18">
        <f t="shared" si="14"/>
        <v>80809282</v>
      </c>
      <c r="AY12" s="18">
        <f t="shared" si="14"/>
        <v>95945400</v>
      </c>
      <c r="AZ12" s="18">
        <f t="shared" si="14"/>
        <v>110928804</v>
      </c>
      <c r="BA12" s="18">
        <f t="shared" si="14"/>
        <v>110424102</v>
      </c>
      <c r="BB12" s="18">
        <f t="shared" si="14"/>
        <v>111515729</v>
      </c>
      <c r="BC12" s="18">
        <f t="shared" si="14"/>
        <v>118897342</v>
      </c>
      <c r="BD12" s="24">
        <f t="shared" si="14"/>
        <v>128928112</v>
      </c>
      <c r="BE12" s="1">
        <f t="shared" si="14"/>
        <v>133763926</v>
      </c>
      <c r="BF12" s="18">
        <f t="shared" si="14"/>
        <v>140452654</v>
      </c>
      <c r="BG12" s="18">
        <f t="shared" si="14"/>
        <v>142722357</v>
      </c>
      <c r="BH12" s="18">
        <f t="shared" si="14"/>
        <v>144735939</v>
      </c>
      <c r="BI12" s="18">
        <f t="shared" si="14"/>
        <v>128450632</v>
      </c>
      <c r="BJ12" s="61">
        <f t="shared" si="14"/>
        <v>145049592</v>
      </c>
    </row>
    <row r="13" spans="1:62" ht="12">
      <c r="A13" s="138"/>
      <c r="B13" s="125"/>
      <c r="C13" s="20" t="s">
        <v>12</v>
      </c>
      <c r="D13" s="22">
        <f>SUM(D11:D12)</f>
        <v>44267732</v>
      </c>
      <c r="E13" s="22">
        <f aca="true" t="shared" si="16" ref="E13:O13">SUM(E11:E12)</f>
        <v>22277862</v>
      </c>
      <c r="F13" s="22">
        <f t="shared" si="16"/>
        <v>33618269</v>
      </c>
      <c r="G13" s="22">
        <f t="shared" si="16"/>
        <v>31791315</v>
      </c>
      <c r="H13" s="23">
        <f t="shared" si="16"/>
        <v>31061753</v>
      </c>
      <c r="I13" s="22">
        <f t="shared" si="16"/>
        <v>31459996</v>
      </c>
      <c r="J13" s="22">
        <f t="shared" si="16"/>
        <v>33880391</v>
      </c>
      <c r="K13" s="22">
        <f t="shared" si="16"/>
        <v>30205584</v>
      </c>
      <c r="L13" s="22">
        <f t="shared" si="16"/>
        <v>29121372</v>
      </c>
      <c r="M13" s="22">
        <f t="shared" si="16"/>
        <v>29173519</v>
      </c>
      <c r="N13" s="25">
        <f t="shared" si="16"/>
        <v>33095653</v>
      </c>
      <c r="O13" s="52">
        <f t="shared" si="16"/>
        <v>35031920</v>
      </c>
      <c r="P13" s="22">
        <f>SUM(P11:P12)</f>
        <v>37428281</v>
      </c>
      <c r="Q13" s="22">
        <f>SUM(Q11:Q12)</f>
        <v>37747823</v>
      </c>
      <c r="R13" s="22">
        <f>SUM(R11:R12)</f>
        <v>38169487</v>
      </c>
      <c r="S13" s="22">
        <f>SUM(S11:S12)</f>
        <v>33914106</v>
      </c>
      <c r="T13" s="62">
        <f>SUM(T11:T12)</f>
        <v>38625374</v>
      </c>
      <c r="V13" s="138"/>
      <c r="W13" s="125"/>
      <c r="X13" s="20" t="s">
        <v>12</v>
      </c>
      <c r="Y13" s="22">
        <f aca="true" t="shared" si="17" ref="Y13:AJ13">SUM(Y11:Y12)</f>
        <v>619259</v>
      </c>
      <c r="Z13" s="22">
        <f t="shared" si="17"/>
        <v>528347</v>
      </c>
      <c r="AA13" s="22">
        <f t="shared" si="17"/>
        <v>567247</v>
      </c>
      <c r="AB13" s="22">
        <f t="shared" si="17"/>
        <v>677230</v>
      </c>
      <c r="AC13" s="23">
        <f t="shared" si="17"/>
        <v>758798</v>
      </c>
      <c r="AD13" s="22">
        <f t="shared" si="17"/>
        <v>947172</v>
      </c>
      <c r="AE13" s="22">
        <f t="shared" si="17"/>
        <v>893385</v>
      </c>
      <c r="AF13" s="22">
        <f t="shared" si="17"/>
        <v>862876</v>
      </c>
      <c r="AG13" s="22">
        <f t="shared" si="17"/>
        <v>910732</v>
      </c>
      <c r="AH13" s="22">
        <f t="shared" si="17"/>
        <v>878666</v>
      </c>
      <c r="AI13" s="25">
        <f t="shared" si="17"/>
        <v>851393</v>
      </c>
      <c r="AJ13" s="52">
        <f t="shared" si="17"/>
        <v>812924</v>
      </c>
      <c r="AK13" s="22">
        <f>SUM(AK11:AK12)</f>
        <v>792566</v>
      </c>
      <c r="AL13" s="22">
        <f>SUM(AL11:AL12)</f>
        <v>830429</v>
      </c>
      <c r="AM13" s="22">
        <f>SUM(AM11:AM12)</f>
        <v>812785</v>
      </c>
      <c r="AN13" s="22">
        <f>SUM(AN11:AN12)</f>
        <v>786219</v>
      </c>
      <c r="AO13" s="62">
        <f>SUM(AO11:AO12)</f>
        <v>897081</v>
      </c>
      <c r="AQ13" s="123"/>
      <c r="AR13" s="125"/>
      <c r="AS13" s="20" t="s">
        <v>12</v>
      </c>
      <c r="AT13" s="22">
        <f>SUM(AT11:AT12)</f>
        <v>159213610</v>
      </c>
      <c r="AU13" s="22">
        <f aca="true" t="shared" si="18" ref="AU13:BE13">SUM(AU11:AU12)</f>
        <v>167121116</v>
      </c>
      <c r="AV13" s="22">
        <f t="shared" si="18"/>
        <v>174325153</v>
      </c>
      <c r="AW13" s="22">
        <f t="shared" si="18"/>
        <v>166150507</v>
      </c>
      <c r="AX13" s="23">
        <f t="shared" si="18"/>
        <v>157724194</v>
      </c>
      <c r="AY13" s="22">
        <f t="shared" si="18"/>
        <v>178728987</v>
      </c>
      <c r="AZ13" s="22">
        <f t="shared" si="18"/>
        <v>197341593</v>
      </c>
      <c r="BA13" s="22">
        <f t="shared" si="18"/>
        <v>191498053</v>
      </c>
      <c r="BB13" s="22">
        <f t="shared" si="18"/>
        <v>198315855</v>
      </c>
      <c r="BC13" s="22">
        <f t="shared" si="18"/>
        <v>211648438</v>
      </c>
      <c r="BD13" s="25">
        <f t="shared" si="18"/>
        <v>231833589</v>
      </c>
      <c r="BE13" s="52">
        <f t="shared" si="18"/>
        <v>240162211</v>
      </c>
      <c r="BF13" s="22">
        <f>SUM(BF11:BF12)</f>
        <v>253336440</v>
      </c>
      <c r="BG13" s="22">
        <f>SUM(BG11:BG12)</f>
        <v>262602952</v>
      </c>
      <c r="BH13" s="22">
        <f>SUM(BH11:BH12)</f>
        <v>261722271</v>
      </c>
      <c r="BI13" s="22">
        <f>SUM(BI11:BI12)</f>
        <v>226516869</v>
      </c>
      <c r="BJ13" s="62">
        <f>SUM(BJ11:BJ12)</f>
        <v>259916793</v>
      </c>
    </row>
    <row r="14" spans="1:62" ht="12.75" thickBot="1">
      <c r="A14" s="140"/>
      <c r="B14" s="127"/>
      <c r="C14" s="35"/>
      <c r="D14" s="39">
        <f aca="true" t="shared" si="19" ref="D14:T14">D13/$D13*100</f>
        <v>100</v>
      </c>
      <c r="E14" s="39">
        <f t="shared" si="19"/>
        <v>50.32528434029555</v>
      </c>
      <c r="F14" s="39">
        <f t="shared" si="19"/>
        <v>75.94305712341442</v>
      </c>
      <c r="G14" s="39">
        <f t="shared" si="19"/>
        <v>71.81600132575122</v>
      </c>
      <c r="H14" s="39">
        <f t="shared" si="19"/>
        <v>70.16793406086401</v>
      </c>
      <c r="I14" s="39">
        <f t="shared" si="19"/>
        <v>71.06755774160737</v>
      </c>
      <c r="J14" s="39">
        <f t="shared" si="19"/>
        <v>76.53518594537438</v>
      </c>
      <c r="K14" s="39">
        <f t="shared" si="19"/>
        <v>68.23386388984193</v>
      </c>
      <c r="L14" s="39">
        <f t="shared" si="19"/>
        <v>65.78464873691745</v>
      </c>
      <c r="M14" s="39">
        <f t="shared" si="19"/>
        <v>65.90244785976385</v>
      </c>
      <c r="N14" s="43">
        <f t="shared" si="19"/>
        <v>74.7624771018312</v>
      </c>
      <c r="O14" s="44">
        <f t="shared" si="19"/>
        <v>79.13646897473762</v>
      </c>
      <c r="P14" s="39">
        <f t="shared" si="19"/>
        <v>84.54980481042037</v>
      </c>
      <c r="Q14" s="39">
        <f t="shared" si="19"/>
        <v>85.27164436614913</v>
      </c>
      <c r="R14" s="39">
        <f t="shared" si="19"/>
        <v>86.22417565914603</v>
      </c>
      <c r="S14" s="39">
        <f t="shared" si="19"/>
        <v>76.6113475160643</v>
      </c>
      <c r="T14" s="64">
        <f t="shared" si="19"/>
        <v>87.25401608557674</v>
      </c>
      <c r="V14" s="140"/>
      <c r="W14" s="127"/>
      <c r="X14" s="35"/>
      <c r="Y14" s="39">
        <f aca="true" t="shared" si="20" ref="Y14:AO14">Y13/$Y13*100</f>
        <v>100</v>
      </c>
      <c r="Z14" s="39">
        <f t="shared" si="20"/>
        <v>85.31922830350467</v>
      </c>
      <c r="AA14" s="39">
        <f t="shared" si="20"/>
        <v>91.6009294979968</v>
      </c>
      <c r="AB14" s="39">
        <f t="shared" si="20"/>
        <v>109.36134961300522</v>
      </c>
      <c r="AC14" s="39">
        <f t="shared" si="20"/>
        <v>122.53322115625286</v>
      </c>
      <c r="AD14" s="39">
        <f t="shared" si="20"/>
        <v>152.9524803030719</v>
      </c>
      <c r="AE14" s="39">
        <f t="shared" si="20"/>
        <v>144.26677690594727</v>
      </c>
      <c r="AF14" s="39">
        <f t="shared" si="20"/>
        <v>139.3400822596038</v>
      </c>
      <c r="AG14" s="39">
        <f t="shared" si="20"/>
        <v>147.0680280787199</v>
      </c>
      <c r="AH14" s="39">
        <f t="shared" si="20"/>
        <v>141.88990390127557</v>
      </c>
      <c r="AI14" s="43">
        <f t="shared" si="20"/>
        <v>137.4857692823197</v>
      </c>
      <c r="AJ14" s="56">
        <f t="shared" si="20"/>
        <v>131.27366739926268</v>
      </c>
      <c r="AK14" s="39">
        <f t="shared" si="20"/>
        <v>127.98618994637138</v>
      </c>
      <c r="AL14" s="39">
        <f t="shared" si="20"/>
        <v>134.10043293678413</v>
      </c>
      <c r="AM14" s="39">
        <f t="shared" si="20"/>
        <v>131.25122121761655</v>
      </c>
      <c r="AN14" s="39">
        <f t="shared" si="20"/>
        <v>126.96125530674564</v>
      </c>
      <c r="AO14" s="64">
        <f t="shared" si="20"/>
        <v>144.8636192610846</v>
      </c>
      <c r="AQ14" s="124"/>
      <c r="AR14" s="127"/>
      <c r="AS14" s="35"/>
      <c r="AT14" s="39">
        <f aca="true" t="shared" si="21" ref="AT14:BJ14">AT13/$AT13*100</f>
        <v>100</v>
      </c>
      <c r="AU14" s="39">
        <f t="shared" si="21"/>
        <v>104.96660178737231</v>
      </c>
      <c r="AV14" s="39">
        <f t="shared" si="21"/>
        <v>109.49136383503897</v>
      </c>
      <c r="AW14" s="39">
        <f t="shared" si="21"/>
        <v>104.35697488424513</v>
      </c>
      <c r="AX14" s="39">
        <f>AX13/$AT13*100</f>
        <v>99.0645171603106</v>
      </c>
      <c r="AY14" s="39">
        <f t="shared" si="21"/>
        <v>112.25735475754868</v>
      </c>
      <c r="AZ14" s="39">
        <f t="shared" si="21"/>
        <v>123.94769077844539</v>
      </c>
      <c r="BA14" s="39">
        <f t="shared" si="21"/>
        <v>120.2774392214334</v>
      </c>
      <c r="BB14" s="39">
        <f t="shared" si="21"/>
        <v>124.55961208341422</v>
      </c>
      <c r="BC14" s="39">
        <f t="shared" si="21"/>
        <v>132.9336342540063</v>
      </c>
      <c r="BD14" s="43">
        <f t="shared" si="21"/>
        <v>145.61166535951293</v>
      </c>
      <c r="BE14" s="56">
        <f t="shared" si="21"/>
        <v>150.84276463551075</v>
      </c>
      <c r="BF14" s="39">
        <f t="shared" si="21"/>
        <v>159.1173267159761</v>
      </c>
      <c r="BG14" s="39">
        <f t="shared" si="21"/>
        <v>164.93750251627358</v>
      </c>
      <c r="BH14" s="39">
        <f t="shared" si="21"/>
        <v>164.38435822163694</v>
      </c>
      <c r="BI14" s="39">
        <f t="shared" si="21"/>
        <v>142.27230260026138</v>
      </c>
      <c r="BJ14" s="64">
        <f t="shared" si="21"/>
        <v>163.25036094590155</v>
      </c>
    </row>
    <row r="15" spans="1:62" ht="12" customHeight="1">
      <c r="A15" s="138" t="s">
        <v>15</v>
      </c>
      <c r="B15" s="125" t="s">
        <v>117</v>
      </c>
      <c r="C15" s="16" t="s">
        <v>95</v>
      </c>
      <c r="D15" s="18"/>
      <c r="E15" s="18"/>
      <c r="F15" s="18"/>
      <c r="G15" s="18"/>
      <c r="H15" s="19"/>
      <c r="I15" s="18"/>
      <c r="J15" s="18"/>
      <c r="K15" s="18"/>
      <c r="L15" s="18"/>
      <c r="M15" s="18"/>
      <c r="N15" s="24"/>
      <c r="O15" s="1"/>
      <c r="P15" s="18"/>
      <c r="Q15" s="18"/>
      <c r="R15" s="18"/>
      <c r="S15" s="18"/>
      <c r="T15" s="61"/>
      <c r="V15" s="139" t="s">
        <v>31</v>
      </c>
      <c r="W15" s="135" t="s">
        <v>117</v>
      </c>
      <c r="X15" s="12" t="s">
        <v>95</v>
      </c>
      <c r="Y15" s="14">
        <v>8270739</v>
      </c>
      <c r="Z15" s="14">
        <v>9816272</v>
      </c>
      <c r="AA15" s="14">
        <v>12821735</v>
      </c>
      <c r="AB15" s="14">
        <v>13757313</v>
      </c>
      <c r="AC15" s="15">
        <v>13727514</v>
      </c>
      <c r="AD15" s="14">
        <v>14164205</v>
      </c>
      <c r="AE15" s="14">
        <v>15015453</v>
      </c>
      <c r="AF15" s="14">
        <v>13947263</v>
      </c>
      <c r="AG15" s="14">
        <v>15188182</v>
      </c>
      <c r="AH15" s="14">
        <v>15998178</v>
      </c>
      <c r="AI15" s="13">
        <v>17448042</v>
      </c>
      <c r="AJ15" s="55">
        <v>17607442</v>
      </c>
      <c r="AK15" s="18">
        <v>16644500</v>
      </c>
      <c r="AL15" s="18">
        <v>16929104</v>
      </c>
      <c r="AM15" s="18">
        <v>13147709</v>
      </c>
      <c r="AN15" s="18">
        <v>11445589</v>
      </c>
      <c r="AO15" s="61">
        <v>12926218</v>
      </c>
      <c r="AQ15" s="137" t="s">
        <v>40</v>
      </c>
      <c r="AR15" s="135" t="s">
        <v>117</v>
      </c>
      <c r="AS15" s="12" t="s">
        <v>95</v>
      </c>
      <c r="AT15" s="14">
        <v>521330</v>
      </c>
      <c r="AU15" s="14">
        <v>772276</v>
      </c>
      <c r="AV15" s="14">
        <v>986745</v>
      </c>
      <c r="AW15" s="14">
        <v>4662114</v>
      </c>
      <c r="AX15" s="15">
        <v>4959459</v>
      </c>
      <c r="AY15" s="14">
        <v>2645898</v>
      </c>
      <c r="AZ15" s="14">
        <v>2981353</v>
      </c>
      <c r="BA15" s="14">
        <v>3246621</v>
      </c>
      <c r="BB15" s="14">
        <v>3108982</v>
      </c>
      <c r="BC15" s="14">
        <v>2617122</v>
      </c>
      <c r="BD15" s="13">
        <v>2863365</v>
      </c>
      <c r="BE15" s="55">
        <v>3179470</v>
      </c>
      <c r="BF15" s="18">
        <v>3378397</v>
      </c>
      <c r="BG15" s="18">
        <v>3390645</v>
      </c>
      <c r="BH15" s="18">
        <v>3115181</v>
      </c>
      <c r="BI15" s="18">
        <v>2901630</v>
      </c>
      <c r="BJ15" s="61">
        <v>3687097</v>
      </c>
    </row>
    <row r="16" spans="1:62" ht="12">
      <c r="A16" s="138"/>
      <c r="B16" s="125"/>
      <c r="C16" s="16" t="s">
        <v>98</v>
      </c>
      <c r="D16" s="18"/>
      <c r="E16" s="18"/>
      <c r="F16" s="18"/>
      <c r="G16" s="18"/>
      <c r="H16" s="19"/>
      <c r="I16" s="18"/>
      <c r="J16" s="18"/>
      <c r="K16" s="18"/>
      <c r="L16" s="18"/>
      <c r="M16" s="18"/>
      <c r="N16" s="24"/>
      <c r="O16" s="1"/>
      <c r="P16" s="18"/>
      <c r="Q16" s="18"/>
      <c r="R16" s="18"/>
      <c r="S16" s="18"/>
      <c r="T16" s="61"/>
      <c r="V16" s="138"/>
      <c r="W16" s="125"/>
      <c r="X16" s="16" t="s">
        <v>98</v>
      </c>
      <c r="Y16" s="18">
        <v>12093951</v>
      </c>
      <c r="Z16" s="18">
        <v>14311985</v>
      </c>
      <c r="AA16" s="18">
        <v>17240388</v>
      </c>
      <c r="AB16" s="18">
        <v>17539928</v>
      </c>
      <c r="AC16" s="19">
        <v>17287802</v>
      </c>
      <c r="AD16" s="18">
        <v>19211936</v>
      </c>
      <c r="AE16" s="18">
        <v>21405981</v>
      </c>
      <c r="AF16" s="18">
        <v>20798954</v>
      </c>
      <c r="AG16" s="18">
        <v>21923967</v>
      </c>
      <c r="AH16" s="18">
        <v>24190392</v>
      </c>
      <c r="AI16" s="24">
        <v>25524054</v>
      </c>
      <c r="AJ16" s="1">
        <v>25673461</v>
      </c>
      <c r="AK16" s="18">
        <v>26342716</v>
      </c>
      <c r="AL16" s="18">
        <v>26491934</v>
      </c>
      <c r="AM16" s="18">
        <v>29633917</v>
      </c>
      <c r="AN16" s="18">
        <v>26782396</v>
      </c>
      <c r="AO16" s="61">
        <v>29892749</v>
      </c>
      <c r="AQ16" s="123"/>
      <c r="AR16" s="125"/>
      <c r="AS16" s="16" t="s">
        <v>98</v>
      </c>
      <c r="AT16" s="18">
        <v>855284</v>
      </c>
      <c r="AU16" s="18">
        <v>1284611</v>
      </c>
      <c r="AV16" s="18">
        <v>1436930</v>
      </c>
      <c r="AW16" s="18">
        <v>5708282</v>
      </c>
      <c r="AX16" s="19">
        <v>5725705</v>
      </c>
      <c r="AY16" s="18">
        <v>2862776</v>
      </c>
      <c r="AZ16" s="18">
        <v>3681883</v>
      </c>
      <c r="BA16" s="18">
        <v>4178705</v>
      </c>
      <c r="BB16" s="18">
        <v>4231488</v>
      </c>
      <c r="BC16" s="18">
        <v>4324469</v>
      </c>
      <c r="BD16" s="24">
        <v>4676245</v>
      </c>
      <c r="BE16" s="1">
        <v>5095161</v>
      </c>
      <c r="BF16" s="18">
        <v>4865138</v>
      </c>
      <c r="BG16" s="18">
        <v>4930454</v>
      </c>
      <c r="BH16" s="18">
        <v>5079144</v>
      </c>
      <c r="BI16" s="18">
        <v>4500482</v>
      </c>
      <c r="BJ16" s="61">
        <v>5015326</v>
      </c>
    </row>
    <row r="17" spans="1:62" ht="12">
      <c r="A17" s="138"/>
      <c r="B17" s="125"/>
      <c r="C17" s="20" t="s">
        <v>12</v>
      </c>
      <c r="D17" s="22">
        <f>SUM(D15:D16)</f>
        <v>0</v>
      </c>
      <c r="E17" s="22">
        <f aca="true" t="shared" si="22" ref="E17:O17">SUM(E15:E16)</f>
        <v>0</v>
      </c>
      <c r="F17" s="22">
        <f t="shared" si="22"/>
        <v>0</v>
      </c>
      <c r="G17" s="22">
        <f t="shared" si="22"/>
        <v>0</v>
      </c>
      <c r="H17" s="23">
        <f t="shared" si="22"/>
        <v>0</v>
      </c>
      <c r="I17" s="22">
        <f t="shared" si="22"/>
        <v>0</v>
      </c>
      <c r="J17" s="22">
        <f t="shared" si="22"/>
        <v>0</v>
      </c>
      <c r="K17" s="22">
        <f t="shared" si="22"/>
        <v>0</v>
      </c>
      <c r="L17" s="22">
        <f t="shared" si="22"/>
        <v>0</v>
      </c>
      <c r="M17" s="22">
        <f t="shared" si="22"/>
        <v>0</v>
      </c>
      <c r="N17" s="25">
        <f t="shared" si="22"/>
        <v>0</v>
      </c>
      <c r="O17" s="52">
        <f t="shared" si="22"/>
        <v>0</v>
      </c>
      <c r="P17" s="22"/>
      <c r="Q17" s="22"/>
      <c r="R17" s="22"/>
      <c r="S17" s="22"/>
      <c r="T17" s="62"/>
      <c r="V17" s="138"/>
      <c r="W17" s="125"/>
      <c r="X17" s="20" t="s">
        <v>12</v>
      </c>
      <c r="Y17" s="22">
        <f aca="true" t="shared" si="23" ref="Y17:AJ17">SUM(Y15:Y16)</f>
        <v>20364690</v>
      </c>
      <c r="Z17" s="22">
        <f t="shared" si="23"/>
        <v>24128257</v>
      </c>
      <c r="AA17" s="22">
        <f t="shared" si="23"/>
        <v>30062123</v>
      </c>
      <c r="AB17" s="22">
        <f t="shared" si="23"/>
        <v>31297241</v>
      </c>
      <c r="AC17" s="23">
        <f t="shared" si="23"/>
        <v>31015316</v>
      </c>
      <c r="AD17" s="22">
        <f t="shared" si="23"/>
        <v>33376141</v>
      </c>
      <c r="AE17" s="22">
        <f t="shared" si="23"/>
        <v>36421434</v>
      </c>
      <c r="AF17" s="22">
        <f t="shared" si="23"/>
        <v>34746217</v>
      </c>
      <c r="AG17" s="22">
        <f t="shared" si="23"/>
        <v>37112149</v>
      </c>
      <c r="AH17" s="22">
        <f t="shared" si="23"/>
        <v>40188570</v>
      </c>
      <c r="AI17" s="25">
        <f t="shared" si="23"/>
        <v>42972096</v>
      </c>
      <c r="AJ17" s="52">
        <f t="shared" si="23"/>
        <v>43280903</v>
      </c>
      <c r="AK17" s="22">
        <f>SUM(AK15:AK16)</f>
        <v>42987216</v>
      </c>
      <c r="AL17" s="22">
        <f>SUM(AL15:AL16)</f>
        <v>43421038</v>
      </c>
      <c r="AM17" s="22">
        <f>SUM(AM15:AM16)</f>
        <v>42781626</v>
      </c>
      <c r="AN17" s="22">
        <f>SUM(AN15:AN16)</f>
        <v>38227985</v>
      </c>
      <c r="AO17" s="62">
        <f>SUM(AO15:AO16)</f>
        <v>42818967</v>
      </c>
      <c r="AQ17" s="123"/>
      <c r="AR17" s="125"/>
      <c r="AS17" s="20" t="s">
        <v>12</v>
      </c>
      <c r="AT17" s="22">
        <f>SUM(AT15:AT16)</f>
        <v>1376614</v>
      </c>
      <c r="AU17" s="22">
        <f aca="true" t="shared" si="24" ref="AU17:BJ17">SUM(AU15:AU16)</f>
        <v>2056887</v>
      </c>
      <c r="AV17" s="22">
        <f t="shared" si="24"/>
        <v>2423675</v>
      </c>
      <c r="AW17" s="22">
        <f t="shared" si="24"/>
        <v>10370396</v>
      </c>
      <c r="AX17" s="23">
        <f t="shared" si="24"/>
        <v>10685164</v>
      </c>
      <c r="AY17" s="22">
        <f t="shared" si="24"/>
        <v>5508674</v>
      </c>
      <c r="AZ17" s="22">
        <f t="shared" si="24"/>
        <v>6663236</v>
      </c>
      <c r="BA17" s="22">
        <f t="shared" si="24"/>
        <v>7425326</v>
      </c>
      <c r="BB17" s="22">
        <f t="shared" si="24"/>
        <v>7340470</v>
      </c>
      <c r="BC17" s="22">
        <f t="shared" si="24"/>
        <v>6941591</v>
      </c>
      <c r="BD17" s="25">
        <f t="shared" si="24"/>
        <v>7539610</v>
      </c>
      <c r="BE17" s="52">
        <f t="shared" si="24"/>
        <v>8274631</v>
      </c>
      <c r="BF17" s="22">
        <f t="shared" si="24"/>
        <v>8243535</v>
      </c>
      <c r="BG17" s="22">
        <f t="shared" si="24"/>
        <v>8321099</v>
      </c>
      <c r="BH17" s="22">
        <f t="shared" si="24"/>
        <v>8194325</v>
      </c>
      <c r="BI17" s="22">
        <f t="shared" si="24"/>
        <v>7402112</v>
      </c>
      <c r="BJ17" s="62">
        <f t="shared" si="24"/>
        <v>8702423</v>
      </c>
    </row>
    <row r="18" spans="1:62" ht="12">
      <c r="A18" s="138"/>
      <c r="B18" s="125"/>
      <c r="C18" s="16"/>
      <c r="D18" s="30"/>
      <c r="E18" s="30"/>
      <c r="F18" s="30"/>
      <c r="G18" s="30"/>
      <c r="H18" s="30"/>
      <c r="I18" s="30"/>
      <c r="J18" s="30"/>
      <c r="K18" s="30"/>
      <c r="L18" s="30"/>
      <c r="M18" s="30"/>
      <c r="N18" s="80"/>
      <c r="O18" s="53"/>
      <c r="P18" s="30"/>
      <c r="Q18" s="30"/>
      <c r="R18" s="30"/>
      <c r="S18" s="30"/>
      <c r="T18" s="63"/>
      <c r="V18" s="138"/>
      <c r="W18" s="125"/>
      <c r="X18" s="26"/>
      <c r="Y18" s="30">
        <f aca="true" t="shared" si="25" ref="Y18:AO18">Y17/$Y17*100</f>
        <v>100</v>
      </c>
      <c r="Z18" s="30">
        <f t="shared" si="25"/>
        <v>118.48084601336922</v>
      </c>
      <c r="AA18" s="30">
        <f t="shared" si="25"/>
        <v>147.61885891707655</v>
      </c>
      <c r="AB18" s="30">
        <f t="shared" si="25"/>
        <v>153.68385671473516</v>
      </c>
      <c r="AC18" s="30">
        <f t="shared" si="25"/>
        <v>152.29947521911703</v>
      </c>
      <c r="AD18" s="30">
        <f t="shared" si="25"/>
        <v>163.89221245204322</v>
      </c>
      <c r="AE18" s="30">
        <f t="shared" si="25"/>
        <v>178.8460025662065</v>
      </c>
      <c r="AF18" s="30">
        <f t="shared" si="25"/>
        <v>170.61991613916047</v>
      </c>
      <c r="AG18" s="30">
        <f t="shared" si="25"/>
        <v>182.2377310923957</v>
      </c>
      <c r="AH18" s="30">
        <f t="shared" si="25"/>
        <v>197.3443740120768</v>
      </c>
      <c r="AI18" s="80">
        <f t="shared" si="25"/>
        <v>211.01276768760044</v>
      </c>
      <c r="AJ18" s="53">
        <f t="shared" si="25"/>
        <v>212.52915217467097</v>
      </c>
      <c r="AK18" s="30">
        <f t="shared" si="25"/>
        <v>211.08701384602466</v>
      </c>
      <c r="AL18" s="30">
        <f t="shared" si="25"/>
        <v>213.2172795166536</v>
      </c>
      <c r="AM18" s="30">
        <f t="shared" si="25"/>
        <v>210.07747233078433</v>
      </c>
      <c r="AN18" s="30">
        <f t="shared" si="25"/>
        <v>187.71699937489842</v>
      </c>
      <c r="AO18" s="63">
        <f t="shared" si="25"/>
        <v>210.260833825607</v>
      </c>
      <c r="AQ18" s="123"/>
      <c r="AR18" s="125"/>
      <c r="AS18" s="16"/>
      <c r="AT18" s="34">
        <f aca="true" t="shared" si="26" ref="AT18:BJ18">AT17/$AT17*100</f>
        <v>100</v>
      </c>
      <c r="AU18" s="34">
        <f t="shared" si="26"/>
        <v>149.41639413808082</v>
      </c>
      <c r="AV18" s="34">
        <f t="shared" si="26"/>
        <v>176.06060958264263</v>
      </c>
      <c r="AW18" s="34">
        <f t="shared" si="26"/>
        <v>753.3263500153275</v>
      </c>
      <c r="AX18" s="34">
        <f t="shared" si="26"/>
        <v>776.1917284002633</v>
      </c>
      <c r="AY18" s="34">
        <f t="shared" si="26"/>
        <v>400.16111996536426</v>
      </c>
      <c r="AZ18" s="34">
        <f t="shared" si="26"/>
        <v>484.0308176438711</v>
      </c>
      <c r="BA18" s="34">
        <f>BA17/$AT17*100</f>
        <v>539.3905626413795</v>
      </c>
      <c r="BB18" s="34">
        <f t="shared" si="26"/>
        <v>533.2264527311214</v>
      </c>
      <c r="BC18" s="34">
        <f t="shared" si="26"/>
        <v>504.25108272907295</v>
      </c>
      <c r="BD18" s="41">
        <f t="shared" si="26"/>
        <v>547.6923814518811</v>
      </c>
      <c r="BE18" s="54">
        <f t="shared" si="26"/>
        <v>601.0857800371056</v>
      </c>
      <c r="BF18" s="30">
        <f t="shared" si="26"/>
        <v>598.8269042738197</v>
      </c>
      <c r="BG18" s="30">
        <f t="shared" si="26"/>
        <v>604.4613086892913</v>
      </c>
      <c r="BH18" s="30">
        <f t="shared" si="26"/>
        <v>595.2521912460574</v>
      </c>
      <c r="BI18" s="30">
        <f t="shared" si="26"/>
        <v>537.7042511553711</v>
      </c>
      <c r="BJ18" s="63">
        <f t="shared" si="26"/>
        <v>632.1614483072234</v>
      </c>
    </row>
    <row r="19" spans="1:62" ht="12" customHeight="1">
      <c r="A19" s="138"/>
      <c r="B19" s="125"/>
      <c r="C19" s="20" t="s">
        <v>103</v>
      </c>
      <c r="D19" s="18">
        <v>242</v>
      </c>
      <c r="E19" s="18"/>
      <c r="F19" s="18"/>
      <c r="G19" s="18"/>
      <c r="H19" s="19"/>
      <c r="I19" s="18"/>
      <c r="J19" s="18"/>
      <c r="K19" s="18"/>
      <c r="L19" s="18"/>
      <c r="M19" s="18"/>
      <c r="N19" s="24"/>
      <c r="O19" s="1"/>
      <c r="P19" s="18"/>
      <c r="Q19" s="18"/>
      <c r="R19" s="18"/>
      <c r="S19" s="18"/>
      <c r="T19" s="61"/>
      <c r="V19" s="138"/>
      <c r="W19" s="125"/>
      <c r="X19" s="16" t="s">
        <v>103</v>
      </c>
      <c r="Y19" s="18">
        <v>1904796</v>
      </c>
      <c r="Z19" s="18">
        <v>2398382</v>
      </c>
      <c r="AA19" s="18">
        <v>2147134</v>
      </c>
      <c r="AB19" s="18">
        <v>2104323</v>
      </c>
      <c r="AC19" s="19">
        <v>2214771</v>
      </c>
      <c r="AD19" s="18">
        <v>2180465</v>
      </c>
      <c r="AE19" s="18">
        <v>1590747</v>
      </c>
      <c r="AF19" s="18">
        <v>1339115</v>
      </c>
      <c r="AG19" s="18">
        <v>1346666</v>
      </c>
      <c r="AH19" s="18">
        <v>1275948</v>
      </c>
      <c r="AI19" s="24">
        <v>1192223</v>
      </c>
      <c r="AJ19" s="1">
        <v>1222191</v>
      </c>
      <c r="AK19" s="18">
        <v>1247392</v>
      </c>
      <c r="AL19" s="18">
        <v>1337473</v>
      </c>
      <c r="AM19" s="18">
        <v>1666856</v>
      </c>
      <c r="AN19" s="18">
        <v>1248452</v>
      </c>
      <c r="AO19" s="61">
        <v>1410511</v>
      </c>
      <c r="AQ19" s="123"/>
      <c r="AR19" s="125"/>
      <c r="AS19" s="20" t="s">
        <v>103</v>
      </c>
      <c r="AT19" s="22">
        <v>4550760</v>
      </c>
      <c r="AU19" s="22">
        <v>6067628</v>
      </c>
      <c r="AV19" s="22">
        <v>3348907</v>
      </c>
      <c r="AW19" s="22">
        <v>4746021</v>
      </c>
      <c r="AX19" s="23">
        <v>4797394</v>
      </c>
      <c r="AY19" s="22">
        <v>3889772</v>
      </c>
      <c r="AZ19" s="22">
        <v>3757854</v>
      </c>
      <c r="BA19" s="22">
        <v>2656754</v>
      </c>
      <c r="BB19" s="22">
        <v>2480680</v>
      </c>
      <c r="BC19" s="22">
        <v>2256592</v>
      </c>
      <c r="BD19" s="25">
        <v>2310415</v>
      </c>
      <c r="BE19" s="52">
        <v>2269491</v>
      </c>
      <c r="BF19" s="18">
        <v>2405685</v>
      </c>
      <c r="BG19" s="18">
        <v>2456180</v>
      </c>
      <c r="BH19" s="18">
        <v>2390252</v>
      </c>
      <c r="BI19" s="18">
        <v>2220204</v>
      </c>
      <c r="BJ19" s="61">
        <v>2333130</v>
      </c>
    </row>
    <row r="20" spans="1:62" ht="12">
      <c r="A20" s="138"/>
      <c r="B20" s="125"/>
      <c r="C20" s="16" t="s">
        <v>105</v>
      </c>
      <c r="D20" s="18">
        <v>150</v>
      </c>
      <c r="E20" s="18">
        <v>1189</v>
      </c>
      <c r="F20" s="18"/>
      <c r="G20" s="18"/>
      <c r="H20" s="19"/>
      <c r="I20" s="18"/>
      <c r="J20" s="18"/>
      <c r="K20" s="18"/>
      <c r="L20" s="18"/>
      <c r="M20" s="18"/>
      <c r="N20" s="24"/>
      <c r="O20" s="1"/>
      <c r="P20" s="18"/>
      <c r="Q20" s="18"/>
      <c r="R20" s="18"/>
      <c r="S20" s="18"/>
      <c r="T20" s="61"/>
      <c r="V20" s="138"/>
      <c r="W20" s="125"/>
      <c r="X20" s="16" t="s">
        <v>105</v>
      </c>
      <c r="Y20" s="18">
        <v>1306296</v>
      </c>
      <c r="Z20" s="18">
        <v>1477789</v>
      </c>
      <c r="AA20" s="18">
        <v>1323986</v>
      </c>
      <c r="AB20" s="18">
        <v>1339314</v>
      </c>
      <c r="AC20" s="19">
        <v>1339181</v>
      </c>
      <c r="AD20" s="18">
        <v>1285001</v>
      </c>
      <c r="AE20" s="18">
        <v>1092276</v>
      </c>
      <c r="AF20" s="18">
        <v>915202</v>
      </c>
      <c r="AG20" s="18">
        <v>962428</v>
      </c>
      <c r="AH20" s="18">
        <v>1028965</v>
      </c>
      <c r="AI20" s="24">
        <v>945256</v>
      </c>
      <c r="AJ20" s="1">
        <v>975770</v>
      </c>
      <c r="AK20" s="18">
        <v>988369</v>
      </c>
      <c r="AL20" s="18">
        <v>1148437</v>
      </c>
      <c r="AM20" s="18">
        <v>1432553</v>
      </c>
      <c r="AN20" s="18">
        <v>1228169</v>
      </c>
      <c r="AO20" s="61">
        <v>1245648</v>
      </c>
      <c r="AQ20" s="123"/>
      <c r="AR20" s="125"/>
      <c r="AS20" s="16" t="s">
        <v>105</v>
      </c>
      <c r="AT20" s="18">
        <v>4547241</v>
      </c>
      <c r="AU20" s="18">
        <v>5487724</v>
      </c>
      <c r="AV20" s="18">
        <v>4315798</v>
      </c>
      <c r="AW20" s="18">
        <v>5991905</v>
      </c>
      <c r="AX20" s="19">
        <v>6045960</v>
      </c>
      <c r="AY20" s="18">
        <v>4289398</v>
      </c>
      <c r="AZ20" s="18">
        <v>4082837</v>
      </c>
      <c r="BA20" s="18">
        <v>3912340</v>
      </c>
      <c r="BB20" s="18">
        <v>3725294</v>
      </c>
      <c r="BC20" s="18">
        <v>3851472</v>
      </c>
      <c r="BD20" s="24">
        <v>3789586</v>
      </c>
      <c r="BE20" s="1">
        <v>3451718</v>
      </c>
      <c r="BF20" s="18">
        <v>3482728</v>
      </c>
      <c r="BG20" s="18">
        <v>3560060</v>
      </c>
      <c r="BH20" s="18">
        <v>3573010</v>
      </c>
      <c r="BI20" s="18">
        <v>3603199</v>
      </c>
      <c r="BJ20" s="61">
        <v>3598762</v>
      </c>
    </row>
    <row r="21" spans="1:62" ht="12">
      <c r="A21" s="138"/>
      <c r="B21" s="125"/>
      <c r="C21" s="20" t="s">
        <v>12</v>
      </c>
      <c r="D21" s="22">
        <f>SUM(D19:D20)</f>
        <v>392</v>
      </c>
      <c r="E21" s="22">
        <f aca="true" t="shared" si="27" ref="E21:O21">SUM(E19:E20)</f>
        <v>1189</v>
      </c>
      <c r="F21" s="22">
        <f t="shared" si="27"/>
        <v>0</v>
      </c>
      <c r="G21" s="22">
        <f t="shared" si="27"/>
        <v>0</v>
      </c>
      <c r="H21" s="23">
        <f t="shared" si="27"/>
        <v>0</v>
      </c>
      <c r="I21" s="22">
        <f t="shared" si="27"/>
        <v>0</v>
      </c>
      <c r="J21" s="22">
        <f t="shared" si="27"/>
        <v>0</v>
      </c>
      <c r="K21" s="22">
        <f t="shared" si="27"/>
        <v>0</v>
      </c>
      <c r="L21" s="22">
        <f t="shared" si="27"/>
        <v>0</v>
      </c>
      <c r="M21" s="22">
        <f t="shared" si="27"/>
        <v>0</v>
      </c>
      <c r="N21" s="25">
        <f t="shared" si="27"/>
        <v>0</v>
      </c>
      <c r="O21" s="52">
        <f t="shared" si="27"/>
        <v>0</v>
      </c>
      <c r="P21" s="22"/>
      <c r="Q21" s="22"/>
      <c r="R21" s="22"/>
      <c r="S21" s="22"/>
      <c r="T21" s="62"/>
      <c r="V21" s="138"/>
      <c r="W21" s="125"/>
      <c r="X21" s="20" t="s">
        <v>12</v>
      </c>
      <c r="Y21" s="22">
        <f aca="true" t="shared" si="28" ref="Y21:AJ21">SUM(Y19:Y20)</f>
        <v>3211092</v>
      </c>
      <c r="Z21" s="22">
        <f t="shared" si="28"/>
        <v>3876171</v>
      </c>
      <c r="AA21" s="22">
        <f t="shared" si="28"/>
        <v>3471120</v>
      </c>
      <c r="AB21" s="22">
        <f t="shared" si="28"/>
        <v>3443637</v>
      </c>
      <c r="AC21" s="23">
        <f t="shared" si="28"/>
        <v>3553952</v>
      </c>
      <c r="AD21" s="22">
        <f t="shared" si="28"/>
        <v>3465466</v>
      </c>
      <c r="AE21" s="22">
        <f t="shared" si="28"/>
        <v>2683023</v>
      </c>
      <c r="AF21" s="22">
        <f t="shared" si="28"/>
        <v>2254317</v>
      </c>
      <c r="AG21" s="22">
        <f t="shared" si="28"/>
        <v>2309094</v>
      </c>
      <c r="AH21" s="22">
        <f t="shared" si="28"/>
        <v>2304913</v>
      </c>
      <c r="AI21" s="25">
        <f t="shared" si="28"/>
        <v>2137479</v>
      </c>
      <c r="AJ21" s="52">
        <f t="shared" si="28"/>
        <v>2197961</v>
      </c>
      <c r="AK21" s="22">
        <f>SUM(AK19:AK20)</f>
        <v>2235761</v>
      </c>
      <c r="AL21" s="22">
        <f>SUM(AL19:AL20)</f>
        <v>2485910</v>
      </c>
      <c r="AM21" s="22">
        <f>SUM(AM19:AM20)</f>
        <v>3099409</v>
      </c>
      <c r="AN21" s="22">
        <f>SUM(AN19:AN20)</f>
        <v>2476621</v>
      </c>
      <c r="AO21" s="62">
        <f>SUM(AO19:AO20)</f>
        <v>2656159</v>
      </c>
      <c r="AQ21" s="123"/>
      <c r="AR21" s="125"/>
      <c r="AS21" s="20" t="s">
        <v>12</v>
      </c>
      <c r="AT21" s="22">
        <f>SUM(AT19:AT20)</f>
        <v>9098001</v>
      </c>
      <c r="AU21" s="22">
        <f aca="true" t="shared" si="29" ref="AU21:BJ21">SUM(AU19:AU20)</f>
        <v>11555352</v>
      </c>
      <c r="AV21" s="22">
        <f t="shared" si="29"/>
        <v>7664705</v>
      </c>
      <c r="AW21" s="22">
        <f t="shared" si="29"/>
        <v>10737926</v>
      </c>
      <c r="AX21" s="23">
        <f t="shared" si="29"/>
        <v>10843354</v>
      </c>
      <c r="AY21" s="22">
        <f t="shared" si="29"/>
        <v>8179170</v>
      </c>
      <c r="AZ21" s="22">
        <f t="shared" si="29"/>
        <v>7840691</v>
      </c>
      <c r="BA21" s="22">
        <f>SUM(BA19:BA20)</f>
        <v>6569094</v>
      </c>
      <c r="BB21" s="22">
        <f t="shared" si="29"/>
        <v>6205974</v>
      </c>
      <c r="BC21" s="22">
        <f t="shared" si="29"/>
        <v>6108064</v>
      </c>
      <c r="BD21" s="25">
        <f t="shared" si="29"/>
        <v>6100001</v>
      </c>
      <c r="BE21" s="52">
        <f t="shared" si="29"/>
        <v>5721209</v>
      </c>
      <c r="BF21" s="22">
        <f t="shared" si="29"/>
        <v>5888413</v>
      </c>
      <c r="BG21" s="22">
        <f t="shared" si="29"/>
        <v>6016240</v>
      </c>
      <c r="BH21" s="22">
        <f t="shared" si="29"/>
        <v>5963262</v>
      </c>
      <c r="BI21" s="22">
        <f t="shared" si="29"/>
        <v>5823403</v>
      </c>
      <c r="BJ21" s="62">
        <f t="shared" si="29"/>
        <v>5931892</v>
      </c>
    </row>
    <row r="22" spans="1:62" ht="12">
      <c r="A22" s="138"/>
      <c r="B22" s="136"/>
      <c r="C22" s="26"/>
      <c r="D22" s="30"/>
      <c r="E22" s="30"/>
      <c r="F22" s="30"/>
      <c r="G22" s="30"/>
      <c r="H22" s="30"/>
      <c r="I22" s="30"/>
      <c r="J22" s="30"/>
      <c r="K22" s="30"/>
      <c r="L22" s="30"/>
      <c r="M22" s="30"/>
      <c r="N22" s="80"/>
      <c r="O22" s="53"/>
      <c r="P22" s="30"/>
      <c r="Q22" s="30"/>
      <c r="R22" s="30"/>
      <c r="S22" s="30"/>
      <c r="T22" s="63"/>
      <c r="V22" s="138"/>
      <c r="W22" s="136"/>
      <c r="X22" s="26"/>
      <c r="Y22" s="30">
        <f aca="true" t="shared" si="30" ref="Y22:AO22">Y21/$Y21*100</f>
        <v>100</v>
      </c>
      <c r="Z22" s="30">
        <f t="shared" si="30"/>
        <v>120.71192603637641</v>
      </c>
      <c r="AA22" s="30">
        <f t="shared" si="30"/>
        <v>108.09780598002175</v>
      </c>
      <c r="AB22" s="30">
        <f t="shared" si="30"/>
        <v>107.24192891390219</v>
      </c>
      <c r="AC22" s="30">
        <f t="shared" si="30"/>
        <v>110.67736458500721</v>
      </c>
      <c r="AD22" s="30">
        <f t="shared" si="30"/>
        <v>107.92172880752094</v>
      </c>
      <c r="AE22" s="30">
        <f t="shared" si="30"/>
        <v>83.5548467624098</v>
      </c>
      <c r="AF22" s="30">
        <f t="shared" si="30"/>
        <v>70.20406142209566</v>
      </c>
      <c r="AG22" s="30">
        <f t="shared" si="30"/>
        <v>71.90992970615603</v>
      </c>
      <c r="AH22" s="30">
        <f t="shared" si="30"/>
        <v>71.77972477898484</v>
      </c>
      <c r="AI22" s="80">
        <f t="shared" si="30"/>
        <v>66.5654861336891</v>
      </c>
      <c r="AJ22" s="53">
        <f t="shared" si="30"/>
        <v>68.44901983499693</v>
      </c>
      <c r="AK22" s="30">
        <f t="shared" si="30"/>
        <v>69.62618947074702</v>
      </c>
      <c r="AL22" s="30">
        <f t="shared" si="30"/>
        <v>77.4163431007271</v>
      </c>
      <c r="AM22" s="30">
        <f t="shared" si="30"/>
        <v>96.52196199922021</v>
      </c>
      <c r="AN22" s="30">
        <f t="shared" si="30"/>
        <v>77.12706456246036</v>
      </c>
      <c r="AO22" s="63">
        <f t="shared" si="30"/>
        <v>82.718246627627</v>
      </c>
      <c r="AQ22" s="123"/>
      <c r="AR22" s="136"/>
      <c r="AS22" s="16"/>
      <c r="AT22" s="34">
        <f aca="true" t="shared" si="31" ref="AT22:BJ22">AT21/$AT21*100</f>
        <v>100</v>
      </c>
      <c r="AU22" s="34">
        <f t="shared" si="31"/>
        <v>127.00979039241697</v>
      </c>
      <c r="AV22" s="34">
        <f t="shared" si="31"/>
        <v>84.24603382655157</v>
      </c>
      <c r="AW22" s="34">
        <f t="shared" si="31"/>
        <v>118.02511342876309</v>
      </c>
      <c r="AX22" s="34">
        <f t="shared" si="31"/>
        <v>119.18391743417043</v>
      </c>
      <c r="AY22" s="34">
        <f t="shared" si="31"/>
        <v>89.90073753564107</v>
      </c>
      <c r="AZ22" s="34">
        <f t="shared" si="31"/>
        <v>86.1803708309111</v>
      </c>
      <c r="BA22" s="34">
        <f t="shared" si="31"/>
        <v>72.20370716600273</v>
      </c>
      <c r="BB22" s="34">
        <f t="shared" si="31"/>
        <v>68.212500746043</v>
      </c>
      <c r="BC22" s="34">
        <f t="shared" si="31"/>
        <v>67.13633027738732</v>
      </c>
      <c r="BD22" s="41">
        <f t="shared" si="31"/>
        <v>67.04770641374958</v>
      </c>
      <c r="BE22" s="54">
        <f t="shared" si="31"/>
        <v>62.884242373681865</v>
      </c>
      <c r="BF22" s="30">
        <f t="shared" si="31"/>
        <v>64.72205267948421</v>
      </c>
      <c r="BG22" s="30">
        <f t="shared" si="31"/>
        <v>66.12705362419723</v>
      </c>
      <c r="BH22" s="30">
        <f t="shared" si="31"/>
        <v>65.54474988516709</v>
      </c>
      <c r="BI22" s="30">
        <f t="shared" si="31"/>
        <v>64.0075001090899</v>
      </c>
      <c r="BJ22" s="63">
        <f t="shared" si="31"/>
        <v>65.19994886788866</v>
      </c>
    </row>
    <row r="23" spans="1:62" ht="12" customHeight="1">
      <c r="A23" s="138"/>
      <c r="B23" s="126" t="s">
        <v>12</v>
      </c>
      <c r="C23" s="16" t="s">
        <v>106</v>
      </c>
      <c r="D23" s="18">
        <f>SUM(D15,D19)</f>
        <v>242</v>
      </c>
      <c r="E23" s="18">
        <f aca="true" t="shared" si="32" ref="E23:O24">SUM(E15,E19)</f>
        <v>0</v>
      </c>
      <c r="F23" s="18">
        <f t="shared" si="32"/>
        <v>0</v>
      </c>
      <c r="G23" s="18">
        <f t="shared" si="32"/>
        <v>0</v>
      </c>
      <c r="H23" s="19">
        <f t="shared" si="32"/>
        <v>0</v>
      </c>
      <c r="I23" s="18">
        <f t="shared" si="32"/>
        <v>0</v>
      </c>
      <c r="J23" s="18">
        <f t="shared" si="32"/>
        <v>0</v>
      </c>
      <c r="K23" s="18">
        <f t="shared" si="32"/>
        <v>0</v>
      </c>
      <c r="L23" s="18">
        <f t="shared" si="32"/>
        <v>0</v>
      </c>
      <c r="M23" s="18">
        <f t="shared" si="32"/>
        <v>0</v>
      </c>
      <c r="N23" s="24">
        <f t="shared" si="32"/>
        <v>0</v>
      </c>
      <c r="O23" s="1">
        <f t="shared" si="32"/>
        <v>0</v>
      </c>
      <c r="P23" s="18"/>
      <c r="Q23" s="18"/>
      <c r="R23" s="18"/>
      <c r="S23" s="18"/>
      <c r="T23" s="61"/>
      <c r="V23" s="138"/>
      <c r="W23" s="126" t="s">
        <v>12</v>
      </c>
      <c r="X23" s="16" t="s">
        <v>106</v>
      </c>
      <c r="Y23" s="18">
        <f aca="true" t="shared" si="33" ref="Y23:AO24">SUM(Y15,Y19)</f>
        <v>10175535</v>
      </c>
      <c r="Z23" s="18">
        <f t="shared" si="33"/>
        <v>12214654</v>
      </c>
      <c r="AA23" s="18">
        <f t="shared" si="33"/>
        <v>14968869</v>
      </c>
      <c r="AB23" s="18">
        <f t="shared" si="33"/>
        <v>15861636</v>
      </c>
      <c r="AC23" s="19">
        <f t="shared" si="33"/>
        <v>15942285</v>
      </c>
      <c r="AD23" s="18">
        <f t="shared" si="33"/>
        <v>16344670</v>
      </c>
      <c r="AE23" s="22">
        <f t="shared" si="33"/>
        <v>16606200</v>
      </c>
      <c r="AF23" s="22">
        <f t="shared" si="33"/>
        <v>15286378</v>
      </c>
      <c r="AG23" s="22">
        <f t="shared" si="33"/>
        <v>16534848</v>
      </c>
      <c r="AH23" s="22">
        <f t="shared" si="33"/>
        <v>17274126</v>
      </c>
      <c r="AI23" s="25">
        <f t="shared" si="33"/>
        <v>18640265</v>
      </c>
      <c r="AJ23" s="52">
        <f t="shared" si="33"/>
        <v>18829633</v>
      </c>
      <c r="AK23" s="18">
        <f t="shared" si="33"/>
        <v>17891892</v>
      </c>
      <c r="AL23" s="18">
        <f t="shared" si="33"/>
        <v>18266577</v>
      </c>
      <c r="AM23" s="18">
        <f>SUM(AM15,AM19)</f>
        <v>14814565</v>
      </c>
      <c r="AN23" s="18">
        <f t="shared" si="33"/>
        <v>12694041</v>
      </c>
      <c r="AO23" s="61">
        <f t="shared" si="33"/>
        <v>14336729</v>
      </c>
      <c r="AQ23" s="123"/>
      <c r="AR23" s="126" t="s">
        <v>12</v>
      </c>
      <c r="AS23" s="20" t="s">
        <v>106</v>
      </c>
      <c r="AT23" s="22">
        <f>SUM(AT15,AT19)</f>
        <v>5072090</v>
      </c>
      <c r="AU23" s="22">
        <f aca="true" t="shared" si="34" ref="AU23:BJ24">SUM(AU15,AU19)</f>
        <v>6839904</v>
      </c>
      <c r="AV23" s="22">
        <f t="shared" si="34"/>
        <v>4335652</v>
      </c>
      <c r="AW23" s="22">
        <f t="shared" si="34"/>
        <v>9408135</v>
      </c>
      <c r="AX23" s="23">
        <f t="shared" si="34"/>
        <v>9756853</v>
      </c>
      <c r="AY23" s="22">
        <f t="shared" si="34"/>
        <v>6535670</v>
      </c>
      <c r="AZ23" s="22">
        <f t="shared" si="34"/>
        <v>6739207</v>
      </c>
      <c r="BA23" s="22">
        <f t="shared" si="34"/>
        <v>5903375</v>
      </c>
      <c r="BB23" s="22">
        <f t="shared" si="34"/>
        <v>5589662</v>
      </c>
      <c r="BC23" s="22">
        <f t="shared" si="34"/>
        <v>4873714</v>
      </c>
      <c r="BD23" s="25">
        <f t="shared" si="34"/>
        <v>5173780</v>
      </c>
      <c r="BE23" s="52">
        <f t="shared" si="34"/>
        <v>5448961</v>
      </c>
      <c r="BF23" s="18">
        <f t="shared" si="34"/>
        <v>5784082</v>
      </c>
      <c r="BG23" s="18">
        <f t="shared" si="34"/>
        <v>5846825</v>
      </c>
      <c r="BH23" s="18">
        <f t="shared" si="34"/>
        <v>5505433</v>
      </c>
      <c r="BI23" s="18">
        <f t="shared" si="34"/>
        <v>5121834</v>
      </c>
      <c r="BJ23" s="61">
        <f t="shared" si="34"/>
        <v>6020227</v>
      </c>
    </row>
    <row r="24" spans="1:62" ht="12">
      <c r="A24" s="138"/>
      <c r="B24" s="125"/>
      <c r="C24" s="16" t="s">
        <v>108</v>
      </c>
      <c r="D24" s="18">
        <f>SUM(D16,D20)</f>
        <v>150</v>
      </c>
      <c r="E24" s="18">
        <f t="shared" si="32"/>
        <v>1189</v>
      </c>
      <c r="F24" s="18">
        <f t="shared" si="32"/>
        <v>0</v>
      </c>
      <c r="G24" s="18">
        <f t="shared" si="32"/>
        <v>0</v>
      </c>
      <c r="H24" s="19">
        <f t="shared" si="32"/>
        <v>0</v>
      </c>
      <c r="I24" s="18">
        <f t="shared" si="32"/>
        <v>0</v>
      </c>
      <c r="J24" s="18">
        <f t="shared" si="32"/>
        <v>0</v>
      </c>
      <c r="K24" s="18">
        <f t="shared" si="32"/>
        <v>0</v>
      </c>
      <c r="L24" s="18">
        <f t="shared" si="32"/>
        <v>0</v>
      </c>
      <c r="M24" s="18">
        <f t="shared" si="32"/>
        <v>0</v>
      </c>
      <c r="N24" s="24">
        <f t="shared" si="32"/>
        <v>0</v>
      </c>
      <c r="O24" s="1">
        <f t="shared" si="32"/>
        <v>0</v>
      </c>
      <c r="P24" s="18"/>
      <c r="Q24" s="18"/>
      <c r="R24" s="18"/>
      <c r="S24" s="18"/>
      <c r="T24" s="61"/>
      <c r="V24" s="138"/>
      <c r="W24" s="125"/>
      <c r="X24" s="16" t="s">
        <v>108</v>
      </c>
      <c r="Y24" s="18">
        <f t="shared" si="33"/>
        <v>13400247</v>
      </c>
      <c r="Z24" s="18">
        <f t="shared" si="33"/>
        <v>15789774</v>
      </c>
      <c r="AA24" s="18">
        <f t="shared" si="33"/>
        <v>18564374</v>
      </c>
      <c r="AB24" s="18">
        <f t="shared" si="33"/>
        <v>18879242</v>
      </c>
      <c r="AC24" s="19">
        <f t="shared" si="33"/>
        <v>18626983</v>
      </c>
      <c r="AD24" s="18">
        <f t="shared" si="33"/>
        <v>20496937</v>
      </c>
      <c r="AE24" s="18">
        <f t="shared" si="33"/>
        <v>22498257</v>
      </c>
      <c r="AF24" s="18">
        <f t="shared" si="33"/>
        <v>21714156</v>
      </c>
      <c r="AG24" s="18">
        <f t="shared" si="33"/>
        <v>22886395</v>
      </c>
      <c r="AH24" s="18">
        <f t="shared" si="33"/>
        <v>25219357</v>
      </c>
      <c r="AI24" s="24">
        <f t="shared" si="33"/>
        <v>26469310</v>
      </c>
      <c r="AJ24" s="1">
        <f t="shared" si="33"/>
        <v>26649231</v>
      </c>
      <c r="AK24" s="18">
        <f t="shared" si="33"/>
        <v>27331085</v>
      </c>
      <c r="AL24" s="18">
        <f t="shared" si="33"/>
        <v>27640371</v>
      </c>
      <c r="AM24" s="18">
        <f>SUM(AM16,AM20)</f>
        <v>31066470</v>
      </c>
      <c r="AN24" s="18">
        <f t="shared" si="33"/>
        <v>28010565</v>
      </c>
      <c r="AO24" s="61">
        <f t="shared" si="33"/>
        <v>31138397</v>
      </c>
      <c r="AQ24" s="123"/>
      <c r="AR24" s="125"/>
      <c r="AS24" s="16" t="s">
        <v>108</v>
      </c>
      <c r="AT24" s="18">
        <f>SUM(AT16,AT20)</f>
        <v>5402525</v>
      </c>
      <c r="AU24" s="18">
        <f t="shared" si="34"/>
        <v>6772335</v>
      </c>
      <c r="AV24" s="18">
        <f t="shared" si="34"/>
        <v>5752728</v>
      </c>
      <c r="AW24" s="18">
        <f t="shared" si="34"/>
        <v>11700187</v>
      </c>
      <c r="AX24" s="19">
        <f t="shared" si="34"/>
        <v>11771665</v>
      </c>
      <c r="AY24" s="18">
        <f t="shared" si="34"/>
        <v>7152174</v>
      </c>
      <c r="AZ24" s="18">
        <f t="shared" si="34"/>
        <v>7764720</v>
      </c>
      <c r="BA24" s="18">
        <f t="shared" si="34"/>
        <v>8091045</v>
      </c>
      <c r="BB24" s="18">
        <f t="shared" si="34"/>
        <v>7956782</v>
      </c>
      <c r="BC24" s="18">
        <f t="shared" si="34"/>
        <v>8175941</v>
      </c>
      <c r="BD24" s="24">
        <f t="shared" si="34"/>
        <v>8465831</v>
      </c>
      <c r="BE24" s="1">
        <f t="shared" si="34"/>
        <v>8546879</v>
      </c>
      <c r="BF24" s="18">
        <f t="shared" si="34"/>
        <v>8347866</v>
      </c>
      <c r="BG24" s="18">
        <f t="shared" si="34"/>
        <v>8490514</v>
      </c>
      <c r="BH24" s="18">
        <f t="shared" si="34"/>
        <v>8652154</v>
      </c>
      <c r="BI24" s="18">
        <f t="shared" si="34"/>
        <v>8103681</v>
      </c>
      <c r="BJ24" s="61">
        <f t="shared" si="34"/>
        <v>8614088</v>
      </c>
    </row>
    <row r="25" spans="1:62" ht="12">
      <c r="A25" s="138"/>
      <c r="B25" s="125"/>
      <c r="C25" s="20" t="s">
        <v>12</v>
      </c>
      <c r="D25" s="22">
        <f>SUM(D23:D24)</f>
        <v>392</v>
      </c>
      <c r="E25" s="22">
        <f aca="true" t="shared" si="35" ref="E25:O25">SUM(E23:E24)</f>
        <v>1189</v>
      </c>
      <c r="F25" s="22">
        <f t="shared" si="35"/>
        <v>0</v>
      </c>
      <c r="G25" s="22">
        <f t="shared" si="35"/>
        <v>0</v>
      </c>
      <c r="H25" s="23">
        <f t="shared" si="35"/>
        <v>0</v>
      </c>
      <c r="I25" s="22">
        <f t="shared" si="35"/>
        <v>0</v>
      </c>
      <c r="J25" s="22">
        <f t="shared" si="35"/>
        <v>0</v>
      </c>
      <c r="K25" s="22">
        <f t="shared" si="35"/>
        <v>0</v>
      </c>
      <c r="L25" s="22">
        <f t="shared" si="35"/>
        <v>0</v>
      </c>
      <c r="M25" s="22">
        <f t="shared" si="35"/>
        <v>0</v>
      </c>
      <c r="N25" s="25">
        <f t="shared" si="35"/>
        <v>0</v>
      </c>
      <c r="O25" s="52">
        <f t="shared" si="35"/>
        <v>0</v>
      </c>
      <c r="P25" s="22"/>
      <c r="Q25" s="22"/>
      <c r="R25" s="22"/>
      <c r="S25" s="22"/>
      <c r="T25" s="62"/>
      <c r="V25" s="138"/>
      <c r="W25" s="125"/>
      <c r="X25" s="20" t="s">
        <v>12</v>
      </c>
      <c r="Y25" s="22">
        <f>SUM(Y23:Y24)</f>
        <v>23575782</v>
      </c>
      <c r="Z25" s="22">
        <f>SUM(Z23:Z24)</f>
        <v>28004428</v>
      </c>
      <c r="AA25" s="22">
        <f>SUM(AA23:AA24)</f>
        <v>33533243</v>
      </c>
      <c r="AB25" s="22">
        <f>SUM(AB23:AB24)</f>
        <v>34740878</v>
      </c>
      <c r="AC25" s="23">
        <f aca="true" t="shared" si="36" ref="AC25:AJ25">SUM(AC23:AC24)</f>
        <v>34569268</v>
      </c>
      <c r="AD25" s="22">
        <f t="shared" si="36"/>
        <v>36841607</v>
      </c>
      <c r="AE25" s="22">
        <f t="shared" si="36"/>
        <v>39104457</v>
      </c>
      <c r="AF25" s="22">
        <f t="shared" si="36"/>
        <v>37000534</v>
      </c>
      <c r="AG25" s="22">
        <f t="shared" si="36"/>
        <v>39421243</v>
      </c>
      <c r="AH25" s="22">
        <f t="shared" si="36"/>
        <v>42493483</v>
      </c>
      <c r="AI25" s="25">
        <f t="shared" si="36"/>
        <v>45109575</v>
      </c>
      <c r="AJ25" s="52">
        <f t="shared" si="36"/>
        <v>45478864</v>
      </c>
      <c r="AK25" s="22">
        <f>SUM(AK23:AK24)</f>
        <v>45222977</v>
      </c>
      <c r="AL25" s="22">
        <f>SUM(AL23:AL24)</f>
        <v>45906948</v>
      </c>
      <c r="AM25" s="22">
        <f>SUM(AM23:AM24)</f>
        <v>45881035</v>
      </c>
      <c r="AN25" s="22">
        <f>SUM(AN23:AN24)</f>
        <v>40704606</v>
      </c>
      <c r="AO25" s="62">
        <f>SUM(AO23:AO24)</f>
        <v>45475126</v>
      </c>
      <c r="AQ25" s="123"/>
      <c r="AR25" s="125"/>
      <c r="AS25" s="20" t="s">
        <v>12</v>
      </c>
      <c r="AT25" s="22">
        <f>SUM(AT23:AT24)</f>
        <v>10474615</v>
      </c>
      <c r="AU25" s="22">
        <f aca="true" t="shared" si="37" ref="AU25:BJ25">SUM(AU23:AU24)</f>
        <v>13612239</v>
      </c>
      <c r="AV25" s="22">
        <f t="shared" si="37"/>
        <v>10088380</v>
      </c>
      <c r="AW25" s="22">
        <f t="shared" si="37"/>
        <v>21108322</v>
      </c>
      <c r="AX25" s="23">
        <f t="shared" si="37"/>
        <v>21528518</v>
      </c>
      <c r="AY25" s="22">
        <f t="shared" si="37"/>
        <v>13687844</v>
      </c>
      <c r="AZ25" s="22">
        <f t="shared" si="37"/>
        <v>14503927</v>
      </c>
      <c r="BA25" s="22">
        <f t="shared" si="37"/>
        <v>13994420</v>
      </c>
      <c r="BB25" s="22">
        <f t="shared" si="37"/>
        <v>13546444</v>
      </c>
      <c r="BC25" s="22">
        <f t="shared" si="37"/>
        <v>13049655</v>
      </c>
      <c r="BD25" s="25">
        <f t="shared" si="37"/>
        <v>13639611</v>
      </c>
      <c r="BE25" s="52">
        <f t="shared" si="37"/>
        <v>13995840</v>
      </c>
      <c r="BF25" s="22">
        <f t="shared" si="37"/>
        <v>14131948</v>
      </c>
      <c r="BG25" s="22">
        <f t="shared" si="37"/>
        <v>14337339</v>
      </c>
      <c r="BH25" s="22">
        <f t="shared" si="37"/>
        <v>14157587</v>
      </c>
      <c r="BI25" s="22">
        <f t="shared" si="37"/>
        <v>13225515</v>
      </c>
      <c r="BJ25" s="62">
        <f t="shared" si="37"/>
        <v>14634315</v>
      </c>
    </row>
    <row r="26" spans="1:62" ht="12.75" thickBot="1">
      <c r="A26" s="140"/>
      <c r="B26" s="127"/>
      <c r="C26" s="35"/>
      <c r="D26" s="39"/>
      <c r="E26" s="39"/>
      <c r="F26" s="39"/>
      <c r="G26" s="39"/>
      <c r="H26" s="39"/>
      <c r="I26" s="39"/>
      <c r="J26" s="39"/>
      <c r="K26" s="39"/>
      <c r="L26" s="39"/>
      <c r="M26" s="39"/>
      <c r="N26" s="43"/>
      <c r="O26" s="44"/>
      <c r="P26" s="39"/>
      <c r="Q26" s="39"/>
      <c r="R26" s="39"/>
      <c r="S26" s="39"/>
      <c r="T26" s="64"/>
      <c r="V26" s="140"/>
      <c r="W26" s="127"/>
      <c r="X26" s="35"/>
      <c r="Y26" s="39">
        <f aca="true" t="shared" si="38" ref="Y26:AO26">Y25/$Y25*100</f>
        <v>100</v>
      </c>
      <c r="Z26" s="39">
        <f t="shared" si="38"/>
        <v>118.78472578343317</v>
      </c>
      <c r="AA26" s="39">
        <f t="shared" si="38"/>
        <v>142.2359733390816</v>
      </c>
      <c r="AB26" s="39">
        <f t="shared" si="38"/>
        <v>147.3583272868743</v>
      </c>
      <c r="AC26" s="39">
        <f t="shared" si="38"/>
        <v>146.6304193006196</v>
      </c>
      <c r="AD26" s="39">
        <f t="shared" si="38"/>
        <v>156.26886522788513</v>
      </c>
      <c r="AE26" s="39">
        <f t="shared" si="38"/>
        <v>165.86706222512578</v>
      </c>
      <c r="AF26" s="39">
        <f t="shared" si="38"/>
        <v>156.9429764832403</v>
      </c>
      <c r="AG26" s="39">
        <f t="shared" si="38"/>
        <v>167.2107546634084</v>
      </c>
      <c r="AH26" s="39">
        <f t="shared" si="38"/>
        <v>180.2420933481655</v>
      </c>
      <c r="AI26" s="43">
        <f t="shared" si="38"/>
        <v>191.33861604251345</v>
      </c>
      <c r="AJ26" s="56">
        <f t="shared" si="38"/>
        <v>192.90500735033942</v>
      </c>
      <c r="AK26" s="39">
        <f t="shared" si="38"/>
        <v>191.81962659817603</v>
      </c>
      <c r="AL26" s="39">
        <f t="shared" si="38"/>
        <v>194.72078593193643</v>
      </c>
      <c r="AM26" s="39">
        <f t="shared" si="38"/>
        <v>194.61087229259246</v>
      </c>
      <c r="AN26" s="39">
        <f t="shared" si="38"/>
        <v>172.65431958948383</v>
      </c>
      <c r="AO26" s="64">
        <f t="shared" si="38"/>
        <v>192.88915209684242</v>
      </c>
      <c r="AQ26" s="124"/>
      <c r="AR26" s="127"/>
      <c r="AS26" s="35"/>
      <c r="AT26" s="39">
        <f aca="true" t="shared" si="39" ref="AT26:BJ26">AT25/$AT25*100</f>
        <v>100</v>
      </c>
      <c r="AU26" s="39">
        <f t="shared" si="39"/>
        <v>129.95455202888124</v>
      </c>
      <c r="AV26" s="39">
        <f t="shared" si="39"/>
        <v>96.31265683750667</v>
      </c>
      <c r="AW26" s="39">
        <f t="shared" si="39"/>
        <v>201.51883386644758</v>
      </c>
      <c r="AX26" s="39">
        <f t="shared" si="39"/>
        <v>205.5303989693177</v>
      </c>
      <c r="AY26" s="39">
        <f>AY25/$AT25*100</f>
        <v>130.67634466756058</v>
      </c>
      <c r="AZ26" s="39">
        <f t="shared" si="39"/>
        <v>138.46739951778656</v>
      </c>
      <c r="BA26" s="39">
        <f t="shared" si="39"/>
        <v>133.60319209822987</v>
      </c>
      <c r="BB26" s="39">
        <f t="shared" si="39"/>
        <v>129.32641438372676</v>
      </c>
      <c r="BC26" s="39">
        <f t="shared" si="39"/>
        <v>124.58362431459295</v>
      </c>
      <c r="BD26" s="43">
        <f t="shared" si="39"/>
        <v>130.21586950928508</v>
      </c>
      <c r="BE26" s="56">
        <f t="shared" si="39"/>
        <v>133.6167486824098</v>
      </c>
      <c r="BF26" s="39">
        <f t="shared" si="39"/>
        <v>134.91615682294767</v>
      </c>
      <c r="BG26" s="39">
        <f t="shared" si="39"/>
        <v>136.8770021618933</v>
      </c>
      <c r="BH26" s="39">
        <f t="shared" si="39"/>
        <v>135.1609295425178</v>
      </c>
      <c r="BI26" s="39">
        <f t="shared" si="39"/>
        <v>126.2625404370471</v>
      </c>
      <c r="BJ26" s="64">
        <f t="shared" si="39"/>
        <v>139.71219944599395</v>
      </c>
    </row>
    <row r="27" spans="1:62" ht="12" customHeight="1">
      <c r="A27" s="138" t="s">
        <v>54</v>
      </c>
      <c r="B27" s="125" t="s">
        <v>117</v>
      </c>
      <c r="C27" s="16" t="s">
        <v>95</v>
      </c>
      <c r="D27" s="18"/>
      <c r="E27" s="18"/>
      <c r="F27" s="18">
        <v>608</v>
      </c>
      <c r="G27" s="18"/>
      <c r="H27" s="19"/>
      <c r="I27" s="18"/>
      <c r="J27" s="18"/>
      <c r="K27" s="18"/>
      <c r="L27" s="18"/>
      <c r="M27" s="18"/>
      <c r="N27" s="24"/>
      <c r="O27" s="1"/>
      <c r="P27" s="18"/>
      <c r="Q27" s="18"/>
      <c r="R27" s="18"/>
      <c r="S27" s="18"/>
      <c r="T27" s="61"/>
      <c r="V27" s="139" t="s">
        <v>32</v>
      </c>
      <c r="W27" s="135" t="s">
        <v>117</v>
      </c>
      <c r="X27" s="12" t="s">
        <v>95</v>
      </c>
      <c r="Y27" s="14">
        <v>17110661</v>
      </c>
      <c r="Z27" s="14">
        <v>19892549</v>
      </c>
      <c r="AA27" s="14">
        <v>17054002</v>
      </c>
      <c r="AB27" s="14">
        <v>17693245</v>
      </c>
      <c r="AC27" s="15">
        <v>14730816</v>
      </c>
      <c r="AD27" s="14">
        <v>14426171</v>
      </c>
      <c r="AE27" s="14">
        <v>15621836</v>
      </c>
      <c r="AF27" s="14">
        <v>15121790</v>
      </c>
      <c r="AG27" s="14">
        <v>15970509</v>
      </c>
      <c r="AH27" s="14">
        <v>16810913</v>
      </c>
      <c r="AI27" s="13">
        <v>19463979</v>
      </c>
      <c r="AJ27" s="55">
        <v>20292367</v>
      </c>
      <c r="AK27" s="18">
        <v>23351817</v>
      </c>
      <c r="AL27" s="18">
        <v>25776179</v>
      </c>
      <c r="AM27" s="18">
        <v>25869582</v>
      </c>
      <c r="AN27" s="18">
        <v>21043034</v>
      </c>
      <c r="AO27" s="61">
        <v>25529023</v>
      </c>
      <c r="AQ27" s="137" t="s">
        <v>44</v>
      </c>
      <c r="AR27" s="135" t="s">
        <v>117</v>
      </c>
      <c r="AS27" s="12" t="s">
        <v>95</v>
      </c>
      <c r="AT27" s="14"/>
      <c r="AU27" s="14"/>
      <c r="AV27" s="14">
        <v>9176</v>
      </c>
      <c r="AW27" s="14"/>
      <c r="AX27" s="15"/>
      <c r="AY27" s="14"/>
      <c r="AZ27" s="14"/>
      <c r="BA27" s="14"/>
      <c r="BB27" s="14">
        <v>4392</v>
      </c>
      <c r="BC27" s="14"/>
      <c r="BD27" s="13">
        <v>20</v>
      </c>
      <c r="BE27" s="55">
        <v>40</v>
      </c>
      <c r="BF27" s="18"/>
      <c r="BG27" s="18">
        <v>206</v>
      </c>
      <c r="BH27" s="18">
        <v>8297</v>
      </c>
      <c r="BI27" s="18">
        <v>8063</v>
      </c>
      <c r="BJ27" s="61">
        <v>42349</v>
      </c>
    </row>
    <row r="28" spans="1:62" ht="12">
      <c r="A28" s="138"/>
      <c r="B28" s="125"/>
      <c r="C28" s="16" t="s">
        <v>98</v>
      </c>
      <c r="D28" s="18"/>
      <c r="E28" s="18">
        <v>133816</v>
      </c>
      <c r="F28" s="18"/>
      <c r="G28" s="18"/>
      <c r="H28" s="19"/>
      <c r="I28" s="18"/>
      <c r="J28" s="18"/>
      <c r="K28" s="18"/>
      <c r="L28" s="18"/>
      <c r="M28" s="18"/>
      <c r="N28" s="24"/>
      <c r="O28" s="1"/>
      <c r="P28" s="18"/>
      <c r="Q28" s="18"/>
      <c r="R28" s="18"/>
      <c r="S28" s="18"/>
      <c r="T28" s="61"/>
      <c r="V28" s="138"/>
      <c r="W28" s="125"/>
      <c r="X28" s="16" t="s">
        <v>98</v>
      </c>
      <c r="Y28" s="18">
        <v>16329546</v>
      </c>
      <c r="Z28" s="18">
        <v>20686581</v>
      </c>
      <c r="AA28" s="18">
        <v>18327107</v>
      </c>
      <c r="AB28" s="18">
        <v>18540700</v>
      </c>
      <c r="AC28" s="19">
        <v>16191663</v>
      </c>
      <c r="AD28" s="18">
        <v>17052998</v>
      </c>
      <c r="AE28" s="18">
        <v>18945959</v>
      </c>
      <c r="AF28" s="18">
        <v>19563550</v>
      </c>
      <c r="AG28" s="18">
        <v>19904673</v>
      </c>
      <c r="AH28" s="18">
        <v>20177217</v>
      </c>
      <c r="AI28" s="24">
        <v>21316899</v>
      </c>
      <c r="AJ28" s="1">
        <v>22090371</v>
      </c>
      <c r="AK28" s="18">
        <v>24012038</v>
      </c>
      <c r="AL28" s="18">
        <v>25144253</v>
      </c>
      <c r="AM28" s="18">
        <v>24154324</v>
      </c>
      <c r="AN28" s="18">
        <v>20766370</v>
      </c>
      <c r="AO28" s="61">
        <v>23749166</v>
      </c>
      <c r="AQ28" s="123"/>
      <c r="AR28" s="125"/>
      <c r="AS28" s="16" t="s">
        <v>98</v>
      </c>
      <c r="AT28" s="18"/>
      <c r="AU28" s="18"/>
      <c r="AV28" s="18"/>
      <c r="AW28" s="18"/>
      <c r="AX28" s="19"/>
      <c r="AY28" s="18"/>
      <c r="AZ28" s="18"/>
      <c r="BA28" s="18"/>
      <c r="BB28" s="18">
        <v>8322</v>
      </c>
      <c r="BC28" s="18">
        <v>174</v>
      </c>
      <c r="BD28" s="24"/>
      <c r="BE28" s="1">
        <v>170</v>
      </c>
      <c r="BF28" s="18"/>
      <c r="BG28" s="18">
        <v>16</v>
      </c>
      <c r="BH28" s="18">
        <v>1529</v>
      </c>
      <c r="BI28" s="18">
        <v>786</v>
      </c>
      <c r="BJ28" s="61">
        <v>5323</v>
      </c>
    </row>
    <row r="29" spans="1:62" ht="12">
      <c r="A29" s="138"/>
      <c r="B29" s="125"/>
      <c r="C29" s="20" t="s">
        <v>12</v>
      </c>
      <c r="D29" s="21">
        <f>SUM(D27:D28)</f>
        <v>0</v>
      </c>
      <c r="E29" s="22">
        <f aca="true" t="shared" si="40" ref="E29:O29">SUM(E27:E28)</f>
        <v>133816</v>
      </c>
      <c r="F29" s="22">
        <f>SUM(F27:F28)</f>
        <v>608</v>
      </c>
      <c r="G29" s="22">
        <f t="shared" si="40"/>
        <v>0</v>
      </c>
      <c r="H29" s="23">
        <f t="shared" si="40"/>
        <v>0</v>
      </c>
      <c r="I29" s="22">
        <f t="shared" si="40"/>
        <v>0</v>
      </c>
      <c r="J29" s="22">
        <f t="shared" si="40"/>
        <v>0</v>
      </c>
      <c r="K29" s="22">
        <f t="shared" si="40"/>
        <v>0</v>
      </c>
      <c r="L29" s="22">
        <f t="shared" si="40"/>
        <v>0</v>
      </c>
      <c r="M29" s="22">
        <f t="shared" si="40"/>
        <v>0</v>
      </c>
      <c r="N29" s="25">
        <f t="shared" si="40"/>
        <v>0</v>
      </c>
      <c r="O29" s="52">
        <f t="shared" si="40"/>
        <v>0</v>
      </c>
      <c r="P29" s="22"/>
      <c r="Q29" s="22"/>
      <c r="R29" s="22"/>
      <c r="S29" s="22"/>
      <c r="T29" s="62"/>
      <c r="V29" s="138"/>
      <c r="W29" s="125"/>
      <c r="X29" s="20" t="s">
        <v>12</v>
      </c>
      <c r="Y29" s="22">
        <f aca="true" t="shared" si="41" ref="Y29:AJ29">SUM(Y27:Y28)</f>
        <v>33440207</v>
      </c>
      <c r="Z29" s="22">
        <f t="shared" si="41"/>
        <v>40579130</v>
      </c>
      <c r="AA29" s="22">
        <f t="shared" si="41"/>
        <v>35381109</v>
      </c>
      <c r="AB29" s="22">
        <f t="shared" si="41"/>
        <v>36233945</v>
      </c>
      <c r="AC29" s="23">
        <f t="shared" si="41"/>
        <v>30922479</v>
      </c>
      <c r="AD29" s="22">
        <f t="shared" si="41"/>
        <v>31479169</v>
      </c>
      <c r="AE29" s="22">
        <f t="shared" si="41"/>
        <v>34567795</v>
      </c>
      <c r="AF29" s="22">
        <f t="shared" si="41"/>
        <v>34685340</v>
      </c>
      <c r="AG29" s="22">
        <f t="shared" si="41"/>
        <v>35875182</v>
      </c>
      <c r="AH29" s="22">
        <f t="shared" si="41"/>
        <v>36988130</v>
      </c>
      <c r="AI29" s="25">
        <f t="shared" si="41"/>
        <v>40780878</v>
      </c>
      <c r="AJ29" s="52">
        <f t="shared" si="41"/>
        <v>42382738</v>
      </c>
      <c r="AK29" s="22">
        <f>SUM(AK27:AK28)</f>
        <v>47363855</v>
      </c>
      <c r="AL29" s="22">
        <f>SUM(AL27:AL28)</f>
        <v>50920432</v>
      </c>
      <c r="AM29" s="22">
        <f>SUM(AM27:AM28)</f>
        <v>50023906</v>
      </c>
      <c r="AN29" s="22">
        <f>SUM(AN27:AN28)</f>
        <v>41809404</v>
      </c>
      <c r="AO29" s="62">
        <f>SUM(AO27:AO28)</f>
        <v>49278189</v>
      </c>
      <c r="AQ29" s="123"/>
      <c r="AR29" s="125"/>
      <c r="AS29" s="20" t="s">
        <v>12</v>
      </c>
      <c r="AT29" s="22">
        <f>SUM(AT27:AT28)</f>
        <v>0</v>
      </c>
      <c r="AU29" s="22">
        <f aca="true" t="shared" si="42" ref="AU29:BJ29">SUM(AU27:AU28)</f>
        <v>0</v>
      </c>
      <c r="AV29" s="22">
        <f t="shared" si="42"/>
        <v>9176</v>
      </c>
      <c r="AW29" s="22">
        <f t="shared" si="42"/>
        <v>0</v>
      </c>
      <c r="AX29" s="23">
        <f t="shared" si="42"/>
        <v>0</v>
      </c>
      <c r="AY29" s="22">
        <f t="shared" si="42"/>
        <v>0</v>
      </c>
      <c r="AZ29" s="22">
        <f t="shared" si="42"/>
        <v>0</v>
      </c>
      <c r="BA29" s="22">
        <f t="shared" si="42"/>
        <v>0</v>
      </c>
      <c r="BB29" s="22">
        <f t="shared" si="42"/>
        <v>12714</v>
      </c>
      <c r="BC29" s="22">
        <f t="shared" si="42"/>
        <v>174</v>
      </c>
      <c r="BD29" s="25">
        <f t="shared" si="42"/>
        <v>20</v>
      </c>
      <c r="BE29" s="52">
        <f t="shared" si="42"/>
        <v>210</v>
      </c>
      <c r="BF29" s="22">
        <f t="shared" si="42"/>
        <v>0</v>
      </c>
      <c r="BG29" s="22">
        <f t="shared" si="42"/>
        <v>222</v>
      </c>
      <c r="BH29" s="22">
        <f t="shared" si="42"/>
        <v>9826</v>
      </c>
      <c r="BI29" s="22">
        <f t="shared" si="42"/>
        <v>8849</v>
      </c>
      <c r="BJ29" s="62">
        <f t="shared" si="42"/>
        <v>47672</v>
      </c>
    </row>
    <row r="30" spans="1:62" ht="12">
      <c r="A30" s="138"/>
      <c r="B30" s="125"/>
      <c r="C30" s="16"/>
      <c r="D30" s="112"/>
      <c r="E30" s="30"/>
      <c r="F30" s="30"/>
      <c r="G30" s="30"/>
      <c r="H30" s="59"/>
      <c r="I30" s="30"/>
      <c r="J30" s="30"/>
      <c r="K30" s="30"/>
      <c r="L30" s="30"/>
      <c r="M30" s="30"/>
      <c r="N30" s="80"/>
      <c r="O30" s="53"/>
      <c r="P30" s="30"/>
      <c r="Q30" s="30"/>
      <c r="R30" s="30"/>
      <c r="S30" s="30"/>
      <c r="T30" s="63"/>
      <c r="V30" s="138"/>
      <c r="W30" s="125"/>
      <c r="X30" s="26"/>
      <c r="Y30" s="30">
        <f aca="true" t="shared" si="43" ref="Y30:AO30">Y29/$Y29*100</f>
        <v>100</v>
      </c>
      <c r="Z30" s="30">
        <f t="shared" si="43"/>
        <v>121.3483217971707</v>
      </c>
      <c r="AA30" s="30">
        <f t="shared" si="43"/>
        <v>105.80409684664932</v>
      </c>
      <c r="AB30" s="30">
        <f t="shared" si="43"/>
        <v>108.35442794956383</v>
      </c>
      <c r="AC30" s="30">
        <f t="shared" si="43"/>
        <v>92.4709556971343</v>
      </c>
      <c r="AD30" s="30">
        <f t="shared" si="43"/>
        <v>94.1356882150879</v>
      </c>
      <c r="AE30" s="30">
        <f t="shared" si="43"/>
        <v>103.37195281117728</v>
      </c>
      <c r="AF30" s="30">
        <f t="shared" si="43"/>
        <v>103.72346080273964</v>
      </c>
      <c r="AG30" s="30">
        <f t="shared" si="43"/>
        <v>107.2815787294618</v>
      </c>
      <c r="AH30" s="30">
        <f t="shared" si="43"/>
        <v>110.60975190733717</v>
      </c>
      <c r="AI30" s="80">
        <f t="shared" si="43"/>
        <v>121.95163145969761</v>
      </c>
      <c r="AJ30" s="53">
        <f t="shared" si="43"/>
        <v>126.74185300348171</v>
      </c>
      <c r="AK30" s="30">
        <f t="shared" si="43"/>
        <v>141.6374456055251</v>
      </c>
      <c r="AL30" s="30">
        <f t="shared" si="43"/>
        <v>152.27307653926903</v>
      </c>
      <c r="AM30" s="30">
        <f t="shared" si="43"/>
        <v>149.59209433123425</v>
      </c>
      <c r="AN30" s="30">
        <f t="shared" si="43"/>
        <v>125.02734806635615</v>
      </c>
      <c r="AO30" s="63">
        <f t="shared" si="43"/>
        <v>147.36209318321505</v>
      </c>
      <c r="AQ30" s="123"/>
      <c r="AR30" s="125"/>
      <c r="AS30" s="16"/>
      <c r="AT30" s="34"/>
      <c r="AU30" s="34"/>
      <c r="AV30" s="34">
        <f aca="true" t="shared" si="44" ref="AV30:BB30">AV29/$AV29*100</f>
        <v>100</v>
      </c>
      <c r="AW30" s="34">
        <f t="shared" si="44"/>
        <v>0</v>
      </c>
      <c r="AX30" s="34">
        <f t="shared" si="44"/>
        <v>0</v>
      </c>
      <c r="AY30" s="34">
        <f t="shared" si="44"/>
        <v>0</v>
      </c>
      <c r="AZ30" s="34">
        <f t="shared" si="44"/>
        <v>0</v>
      </c>
      <c r="BA30" s="34">
        <f t="shared" si="44"/>
        <v>0</v>
      </c>
      <c r="BB30" s="34">
        <f t="shared" si="44"/>
        <v>138.55710549258936</v>
      </c>
      <c r="BC30" s="34">
        <f>BC29/$AV29*100</f>
        <v>1.896251089799477</v>
      </c>
      <c r="BD30" s="41">
        <f>BD29/$AV29*100</f>
        <v>0.2179598953792502</v>
      </c>
      <c r="BE30" s="54">
        <f>BE29/$AV29*100</f>
        <v>2.2885789014821274</v>
      </c>
      <c r="BF30" s="30"/>
      <c r="BG30" s="30">
        <f>BG29/$AV29*100</f>
        <v>2.4193548387096775</v>
      </c>
      <c r="BH30" s="30">
        <f>BH29/$AV29*100</f>
        <v>107.08369659982564</v>
      </c>
      <c r="BI30" s="30">
        <f>BI29/$AV29*100</f>
        <v>96.43635571054926</v>
      </c>
      <c r="BJ30" s="63">
        <f>BJ29/$AV29*100</f>
        <v>519.5292066259808</v>
      </c>
    </row>
    <row r="31" spans="1:62" ht="12" customHeight="1">
      <c r="A31" s="138"/>
      <c r="B31" s="125"/>
      <c r="C31" s="20" t="s">
        <v>103</v>
      </c>
      <c r="D31" s="18"/>
      <c r="E31" s="18">
        <v>1430</v>
      </c>
      <c r="F31" s="18"/>
      <c r="G31" s="18"/>
      <c r="H31" s="19"/>
      <c r="I31" s="18"/>
      <c r="J31" s="18"/>
      <c r="K31" s="18"/>
      <c r="L31" s="18"/>
      <c r="M31" s="18"/>
      <c r="N31" s="24"/>
      <c r="O31" s="1"/>
      <c r="P31" s="18"/>
      <c r="Q31" s="18"/>
      <c r="R31" s="18"/>
      <c r="S31" s="18"/>
      <c r="T31" s="61"/>
      <c r="V31" s="138"/>
      <c r="W31" s="125"/>
      <c r="X31" s="16" t="s">
        <v>103</v>
      </c>
      <c r="Y31" s="18">
        <v>6398</v>
      </c>
      <c r="Z31" s="18">
        <v>125972</v>
      </c>
      <c r="AA31" s="18">
        <v>77812</v>
      </c>
      <c r="AB31" s="18">
        <v>96047</v>
      </c>
      <c r="AC31" s="19">
        <v>169503</v>
      </c>
      <c r="AD31" s="18">
        <v>251323</v>
      </c>
      <c r="AE31" s="18">
        <v>263446</v>
      </c>
      <c r="AF31" s="18">
        <v>324398</v>
      </c>
      <c r="AG31" s="18">
        <v>341357</v>
      </c>
      <c r="AH31" s="18">
        <v>451316</v>
      </c>
      <c r="AI31" s="24">
        <v>580899</v>
      </c>
      <c r="AJ31" s="1">
        <v>768550</v>
      </c>
      <c r="AK31" s="18">
        <v>1086148</v>
      </c>
      <c r="AL31" s="18">
        <v>1274983</v>
      </c>
      <c r="AM31" s="18">
        <v>1418085</v>
      </c>
      <c r="AN31" s="18">
        <v>1264444</v>
      </c>
      <c r="AO31" s="61">
        <v>1439681</v>
      </c>
      <c r="AQ31" s="123"/>
      <c r="AR31" s="125"/>
      <c r="AS31" s="20" t="s">
        <v>103</v>
      </c>
      <c r="AT31" s="22">
        <v>128945</v>
      </c>
      <c r="AU31" s="22">
        <v>293517</v>
      </c>
      <c r="AV31" s="22">
        <v>218973</v>
      </c>
      <c r="AW31" s="22">
        <v>253127</v>
      </c>
      <c r="AX31" s="23">
        <v>266947</v>
      </c>
      <c r="AY31" s="22">
        <v>589685</v>
      </c>
      <c r="AZ31" s="22">
        <v>225185</v>
      </c>
      <c r="BA31" s="22">
        <v>235200</v>
      </c>
      <c r="BB31" s="22">
        <v>278693</v>
      </c>
      <c r="BC31" s="22">
        <v>223214</v>
      </c>
      <c r="BD31" s="25">
        <v>226889</v>
      </c>
      <c r="BE31" s="52">
        <v>252517</v>
      </c>
      <c r="BF31" s="18">
        <v>250605</v>
      </c>
      <c r="BG31" s="18">
        <v>226539</v>
      </c>
      <c r="BH31" s="18">
        <v>255961</v>
      </c>
      <c r="BI31" s="18">
        <v>302379</v>
      </c>
      <c r="BJ31" s="61">
        <v>253361</v>
      </c>
    </row>
    <row r="32" spans="1:62" ht="12">
      <c r="A32" s="138"/>
      <c r="B32" s="125"/>
      <c r="C32" s="16" t="s">
        <v>105</v>
      </c>
      <c r="D32" s="18"/>
      <c r="E32" s="18">
        <v>18237</v>
      </c>
      <c r="F32" s="18"/>
      <c r="G32" s="18"/>
      <c r="H32" s="19"/>
      <c r="I32" s="18"/>
      <c r="J32" s="18"/>
      <c r="K32" s="18"/>
      <c r="L32" s="18"/>
      <c r="M32" s="18"/>
      <c r="N32" s="24"/>
      <c r="O32" s="1"/>
      <c r="P32" s="18"/>
      <c r="Q32" s="18"/>
      <c r="R32" s="18"/>
      <c r="S32" s="18"/>
      <c r="T32" s="61"/>
      <c r="V32" s="138"/>
      <c r="W32" s="125"/>
      <c r="X32" s="16" t="s">
        <v>105</v>
      </c>
      <c r="Y32" s="18">
        <v>5279</v>
      </c>
      <c r="Z32" s="18">
        <v>270150</v>
      </c>
      <c r="AA32" s="18">
        <v>88286</v>
      </c>
      <c r="AB32" s="18">
        <v>82714</v>
      </c>
      <c r="AC32" s="19">
        <v>217841</v>
      </c>
      <c r="AD32" s="18">
        <v>181763</v>
      </c>
      <c r="AE32" s="18">
        <v>242668</v>
      </c>
      <c r="AF32" s="18">
        <v>220573</v>
      </c>
      <c r="AG32" s="18">
        <v>258435</v>
      </c>
      <c r="AH32" s="18">
        <v>463071</v>
      </c>
      <c r="AI32" s="24">
        <v>707556</v>
      </c>
      <c r="AJ32" s="1">
        <v>837089</v>
      </c>
      <c r="AK32" s="18">
        <v>1010882</v>
      </c>
      <c r="AL32" s="18">
        <v>829549</v>
      </c>
      <c r="AM32" s="18">
        <v>990307</v>
      </c>
      <c r="AN32" s="18">
        <v>1142785</v>
      </c>
      <c r="AO32" s="61">
        <v>1374494</v>
      </c>
      <c r="AQ32" s="123"/>
      <c r="AR32" s="125"/>
      <c r="AS32" s="16" t="s">
        <v>105</v>
      </c>
      <c r="AT32" s="18">
        <v>202471</v>
      </c>
      <c r="AU32" s="18">
        <v>570450</v>
      </c>
      <c r="AV32" s="18">
        <v>476111</v>
      </c>
      <c r="AW32" s="18">
        <v>617697</v>
      </c>
      <c r="AX32" s="19">
        <v>659974</v>
      </c>
      <c r="AY32" s="18">
        <v>680701</v>
      </c>
      <c r="AZ32" s="18">
        <v>525270</v>
      </c>
      <c r="BA32" s="18">
        <v>508174</v>
      </c>
      <c r="BB32" s="18">
        <v>672266</v>
      </c>
      <c r="BC32" s="18">
        <v>566758</v>
      </c>
      <c r="BD32" s="24">
        <v>577104</v>
      </c>
      <c r="BE32" s="1">
        <v>651884</v>
      </c>
      <c r="BF32" s="18">
        <v>621812</v>
      </c>
      <c r="BG32" s="18">
        <v>587973</v>
      </c>
      <c r="BH32" s="18">
        <v>589454</v>
      </c>
      <c r="BI32" s="18">
        <v>590333</v>
      </c>
      <c r="BJ32" s="61">
        <v>587812</v>
      </c>
    </row>
    <row r="33" spans="1:62" ht="12">
      <c r="A33" s="138"/>
      <c r="B33" s="125"/>
      <c r="C33" s="20" t="s">
        <v>12</v>
      </c>
      <c r="D33" s="22">
        <f>SUM(D31:D32)</f>
        <v>0</v>
      </c>
      <c r="E33" s="22">
        <f aca="true" t="shared" si="45" ref="E33:O33">SUM(E31:E32)</f>
        <v>19667</v>
      </c>
      <c r="F33" s="22">
        <f>SUM(F31:F32)</f>
        <v>0</v>
      </c>
      <c r="G33" s="22">
        <f t="shared" si="45"/>
        <v>0</v>
      </c>
      <c r="H33" s="23">
        <f t="shared" si="45"/>
        <v>0</v>
      </c>
      <c r="I33" s="22">
        <f t="shared" si="45"/>
        <v>0</v>
      </c>
      <c r="J33" s="22">
        <f t="shared" si="45"/>
        <v>0</v>
      </c>
      <c r="K33" s="22">
        <f t="shared" si="45"/>
        <v>0</v>
      </c>
      <c r="L33" s="22">
        <f t="shared" si="45"/>
        <v>0</v>
      </c>
      <c r="M33" s="22">
        <f t="shared" si="45"/>
        <v>0</v>
      </c>
      <c r="N33" s="25">
        <f t="shared" si="45"/>
        <v>0</v>
      </c>
      <c r="O33" s="52">
        <f t="shared" si="45"/>
        <v>0</v>
      </c>
      <c r="P33" s="22"/>
      <c r="Q33" s="22"/>
      <c r="R33" s="22"/>
      <c r="S33" s="22"/>
      <c r="T33" s="62"/>
      <c r="V33" s="138"/>
      <c r="W33" s="125"/>
      <c r="X33" s="20" t="s">
        <v>12</v>
      </c>
      <c r="Y33" s="22">
        <f aca="true" t="shared" si="46" ref="Y33:AJ33">SUM(Y31:Y32)</f>
        <v>11677</v>
      </c>
      <c r="Z33" s="22">
        <f t="shared" si="46"/>
        <v>396122</v>
      </c>
      <c r="AA33" s="22">
        <f t="shared" si="46"/>
        <v>166098</v>
      </c>
      <c r="AB33" s="22">
        <f t="shared" si="46"/>
        <v>178761</v>
      </c>
      <c r="AC33" s="23">
        <f t="shared" si="46"/>
        <v>387344</v>
      </c>
      <c r="AD33" s="22">
        <f t="shared" si="46"/>
        <v>433086</v>
      </c>
      <c r="AE33" s="22">
        <f t="shared" si="46"/>
        <v>506114</v>
      </c>
      <c r="AF33" s="22">
        <f t="shared" si="46"/>
        <v>544971</v>
      </c>
      <c r="AG33" s="22">
        <f t="shared" si="46"/>
        <v>599792</v>
      </c>
      <c r="AH33" s="22">
        <f t="shared" si="46"/>
        <v>914387</v>
      </c>
      <c r="AI33" s="25">
        <f t="shared" si="46"/>
        <v>1288455</v>
      </c>
      <c r="AJ33" s="52">
        <f t="shared" si="46"/>
        <v>1605639</v>
      </c>
      <c r="AK33" s="22">
        <f>SUM(AK31:AK32)</f>
        <v>2097030</v>
      </c>
      <c r="AL33" s="22">
        <f>SUM(AL31:AL32)</f>
        <v>2104532</v>
      </c>
      <c r="AM33" s="22">
        <f>SUM(AM31:AM32)</f>
        <v>2408392</v>
      </c>
      <c r="AN33" s="22">
        <f>SUM(AN31:AN32)</f>
        <v>2407229</v>
      </c>
      <c r="AO33" s="62">
        <f>SUM(AO31:AO32)</f>
        <v>2814175</v>
      </c>
      <c r="AQ33" s="123"/>
      <c r="AR33" s="125"/>
      <c r="AS33" s="20" t="s">
        <v>12</v>
      </c>
      <c r="AT33" s="22">
        <f>SUM(AT31:AT32)</f>
        <v>331416</v>
      </c>
      <c r="AU33" s="22">
        <f aca="true" t="shared" si="47" ref="AU33:BJ33">SUM(AU31:AU32)</f>
        <v>863967</v>
      </c>
      <c r="AV33" s="22">
        <f t="shared" si="47"/>
        <v>695084</v>
      </c>
      <c r="AW33" s="22">
        <f t="shared" si="47"/>
        <v>870824</v>
      </c>
      <c r="AX33" s="23">
        <f t="shared" si="47"/>
        <v>926921</v>
      </c>
      <c r="AY33" s="22">
        <f t="shared" si="47"/>
        <v>1270386</v>
      </c>
      <c r="AZ33" s="22">
        <f t="shared" si="47"/>
        <v>750455</v>
      </c>
      <c r="BA33" s="22">
        <f t="shared" si="47"/>
        <v>743374</v>
      </c>
      <c r="BB33" s="22">
        <f t="shared" si="47"/>
        <v>950959</v>
      </c>
      <c r="BC33" s="22">
        <f t="shared" si="47"/>
        <v>789972</v>
      </c>
      <c r="BD33" s="25">
        <f t="shared" si="47"/>
        <v>803993</v>
      </c>
      <c r="BE33" s="52">
        <f t="shared" si="47"/>
        <v>904401</v>
      </c>
      <c r="BF33" s="22">
        <f t="shared" si="47"/>
        <v>872417</v>
      </c>
      <c r="BG33" s="22">
        <f t="shared" si="47"/>
        <v>814512</v>
      </c>
      <c r="BH33" s="22">
        <f t="shared" si="47"/>
        <v>845415</v>
      </c>
      <c r="BI33" s="22">
        <f t="shared" si="47"/>
        <v>892712</v>
      </c>
      <c r="BJ33" s="62">
        <f t="shared" si="47"/>
        <v>841173</v>
      </c>
    </row>
    <row r="34" spans="1:62" ht="12">
      <c r="A34" s="138"/>
      <c r="B34" s="136"/>
      <c r="C34" s="26"/>
      <c r="D34" s="30"/>
      <c r="E34" s="30"/>
      <c r="F34" s="30"/>
      <c r="G34" s="30"/>
      <c r="H34" s="30"/>
      <c r="I34" s="30"/>
      <c r="J34" s="30"/>
      <c r="K34" s="30"/>
      <c r="L34" s="30"/>
      <c r="M34" s="30"/>
      <c r="N34" s="80"/>
      <c r="O34" s="53"/>
      <c r="P34" s="30"/>
      <c r="Q34" s="30"/>
      <c r="R34" s="30"/>
      <c r="S34" s="30"/>
      <c r="T34" s="63"/>
      <c r="V34" s="138"/>
      <c r="W34" s="136"/>
      <c r="X34" s="26"/>
      <c r="Y34" s="30">
        <f aca="true" t="shared" si="48" ref="Y34:AO34">Y33/$Y33*100</f>
        <v>100</v>
      </c>
      <c r="Z34" s="30">
        <f t="shared" si="48"/>
        <v>3392.326796266164</v>
      </c>
      <c r="AA34" s="30">
        <f t="shared" si="48"/>
        <v>1422.437269846707</v>
      </c>
      <c r="AB34" s="30">
        <f t="shared" si="48"/>
        <v>1530.8812194913078</v>
      </c>
      <c r="AC34" s="30">
        <f t="shared" si="48"/>
        <v>3317.1533784362423</v>
      </c>
      <c r="AD34" s="30">
        <f t="shared" si="48"/>
        <v>3708.8807056607</v>
      </c>
      <c r="AE34" s="30">
        <f t="shared" si="48"/>
        <v>4334.281065342126</v>
      </c>
      <c r="AF34" s="30">
        <f t="shared" si="48"/>
        <v>4667.04633039308</v>
      </c>
      <c r="AG34" s="30">
        <f t="shared" si="48"/>
        <v>5136.524792326796</v>
      </c>
      <c r="AH34" s="30">
        <f t="shared" si="48"/>
        <v>7830.6671234049845</v>
      </c>
      <c r="AI34" s="80">
        <f t="shared" si="48"/>
        <v>11034.126916159972</v>
      </c>
      <c r="AJ34" s="53">
        <f t="shared" si="48"/>
        <v>13750.441037937828</v>
      </c>
      <c r="AK34" s="30">
        <f t="shared" si="48"/>
        <v>17958.636636122294</v>
      </c>
      <c r="AL34" s="30">
        <f t="shared" si="48"/>
        <v>18022.88258970626</v>
      </c>
      <c r="AM34" s="30">
        <f t="shared" si="48"/>
        <v>20625.09206131712</v>
      </c>
      <c r="AN34" s="30">
        <f t="shared" si="48"/>
        <v>20615.13231138135</v>
      </c>
      <c r="AO34" s="63">
        <f t="shared" si="48"/>
        <v>24100.154149182155</v>
      </c>
      <c r="AQ34" s="123"/>
      <c r="AR34" s="136"/>
      <c r="AS34" s="16"/>
      <c r="AT34" s="34">
        <f aca="true" t="shared" si="49" ref="AT34:BJ34">AT33/$AT33*100</f>
        <v>100</v>
      </c>
      <c r="AU34" s="34">
        <f t="shared" si="49"/>
        <v>260.68958650155696</v>
      </c>
      <c r="AV34" s="34">
        <f t="shared" si="49"/>
        <v>209.73157602529753</v>
      </c>
      <c r="AW34" s="34">
        <f t="shared" si="49"/>
        <v>262.75858739469425</v>
      </c>
      <c r="AX34" s="34">
        <f t="shared" si="49"/>
        <v>279.68504839838755</v>
      </c>
      <c r="AY34" s="34">
        <f>AY33/$AT33*100</f>
        <v>383.32066043884424</v>
      </c>
      <c r="AZ34" s="34">
        <f t="shared" si="49"/>
        <v>226.43897699567916</v>
      </c>
      <c r="BA34" s="34">
        <f t="shared" si="49"/>
        <v>224.3023873319333</v>
      </c>
      <c r="BB34" s="34">
        <f t="shared" si="49"/>
        <v>286.93816834431647</v>
      </c>
      <c r="BC34" s="34">
        <f t="shared" si="49"/>
        <v>238.3626620320081</v>
      </c>
      <c r="BD34" s="41">
        <f t="shared" si="49"/>
        <v>242.59329664228645</v>
      </c>
      <c r="BE34" s="54">
        <f t="shared" si="49"/>
        <v>272.8899630675646</v>
      </c>
      <c r="BF34" s="30">
        <f t="shared" si="49"/>
        <v>263.2392521785309</v>
      </c>
      <c r="BG34" s="30">
        <f t="shared" si="49"/>
        <v>245.76725324064017</v>
      </c>
      <c r="BH34" s="30">
        <f t="shared" si="49"/>
        <v>255.09178796437104</v>
      </c>
      <c r="BI34" s="30">
        <f t="shared" si="49"/>
        <v>269.3629758370145</v>
      </c>
      <c r="BJ34" s="63">
        <f t="shared" si="49"/>
        <v>253.81182562097183</v>
      </c>
    </row>
    <row r="35" spans="1:62" ht="12" customHeight="1">
      <c r="A35" s="138"/>
      <c r="B35" s="126" t="s">
        <v>12</v>
      </c>
      <c r="C35" s="16" t="s">
        <v>106</v>
      </c>
      <c r="D35" s="18">
        <f>SUM(D27,D31)</f>
        <v>0</v>
      </c>
      <c r="E35" s="18">
        <f>SUM(E27,E31)</f>
        <v>1430</v>
      </c>
      <c r="F35" s="18">
        <f>SUM(F27,F31)</f>
        <v>608</v>
      </c>
      <c r="G35" s="18">
        <f aca="true" t="shared" si="50" ref="G35:O35">SUM(G27,G31)</f>
        <v>0</v>
      </c>
      <c r="H35" s="19">
        <f t="shared" si="50"/>
        <v>0</v>
      </c>
      <c r="I35" s="18">
        <f t="shared" si="50"/>
        <v>0</v>
      </c>
      <c r="J35" s="18">
        <f t="shared" si="50"/>
        <v>0</v>
      </c>
      <c r="K35" s="18">
        <f t="shared" si="50"/>
        <v>0</v>
      </c>
      <c r="L35" s="18">
        <f t="shared" si="50"/>
        <v>0</v>
      </c>
      <c r="M35" s="18">
        <f t="shared" si="50"/>
        <v>0</v>
      </c>
      <c r="N35" s="24">
        <f t="shared" si="50"/>
        <v>0</v>
      </c>
      <c r="O35" s="1">
        <f t="shared" si="50"/>
        <v>0</v>
      </c>
      <c r="P35" s="18"/>
      <c r="Q35" s="18"/>
      <c r="R35" s="18"/>
      <c r="S35" s="18"/>
      <c r="T35" s="61"/>
      <c r="V35" s="138"/>
      <c r="W35" s="126" t="s">
        <v>12</v>
      </c>
      <c r="X35" s="16" t="s">
        <v>106</v>
      </c>
      <c r="Y35" s="18">
        <f aca="true" t="shared" si="51" ref="Y35:AO36">SUM(Y27,Y31)</f>
        <v>17117059</v>
      </c>
      <c r="Z35" s="18">
        <f t="shared" si="51"/>
        <v>20018521</v>
      </c>
      <c r="AA35" s="18">
        <f t="shared" si="51"/>
        <v>17131814</v>
      </c>
      <c r="AB35" s="18">
        <f t="shared" si="51"/>
        <v>17789292</v>
      </c>
      <c r="AC35" s="19">
        <f t="shared" si="51"/>
        <v>14900319</v>
      </c>
      <c r="AD35" s="18">
        <f t="shared" si="51"/>
        <v>14677494</v>
      </c>
      <c r="AE35" s="22">
        <f t="shared" si="51"/>
        <v>15885282</v>
      </c>
      <c r="AF35" s="22">
        <f t="shared" si="51"/>
        <v>15446188</v>
      </c>
      <c r="AG35" s="22">
        <f t="shared" si="51"/>
        <v>16311866</v>
      </c>
      <c r="AH35" s="22">
        <f t="shared" si="51"/>
        <v>17262229</v>
      </c>
      <c r="AI35" s="25">
        <f t="shared" si="51"/>
        <v>20044878</v>
      </c>
      <c r="AJ35" s="52">
        <f t="shared" si="51"/>
        <v>21060917</v>
      </c>
      <c r="AK35" s="18">
        <f t="shared" si="51"/>
        <v>24437965</v>
      </c>
      <c r="AL35" s="18">
        <f t="shared" si="51"/>
        <v>27051162</v>
      </c>
      <c r="AM35" s="18">
        <f>SUM(AM27,AM31)</f>
        <v>27287667</v>
      </c>
      <c r="AN35" s="18">
        <f t="shared" si="51"/>
        <v>22307478</v>
      </c>
      <c r="AO35" s="61">
        <f t="shared" si="51"/>
        <v>26968704</v>
      </c>
      <c r="AQ35" s="123"/>
      <c r="AR35" s="126" t="s">
        <v>12</v>
      </c>
      <c r="AS35" s="20" t="s">
        <v>106</v>
      </c>
      <c r="AT35" s="22">
        <f>SUM(AT27,AT31)</f>
        <v>128945</v>
      </c>
      <c r="AU35" s="22">
        <f aca="true" t="shared" si="52" ref="AU35:BJ36">SUM(AU27,AU31)</f>
        <v>293517</v>
      </c>
      <c r="AV35" s="22">
        <f t="shared" si="52"/>
        <v>228149</v>
      </c>
      <c r="AW35" s="22">
        <f t="shared" si="52"/>
        <v>253127</v>
      </c>
      <c r="AX35" s="23">
        <f t="shared" si="52"/>
        <v>266947</v>
      </c>
      <c r="AY35" s="22">
        <f t="shared" si="52"/>
        <v>589685</v>
      </c>
      <c r="AZ35" s="22">
        <f t="shared" si="52"/>
        <v>225185</v>
      </c>
      <c r="BA35" s="22">
        <f t="shared" si="52"/>
        <v>235200</v>
      </c>
      <c r="BB35" s="22">
        <f t="shared" si="52"/>
        <v>283085</v>
      </c>
      <c r="BC35" s="22">
        <f t="shared" si="52"/>
        <v>223214</v>
      </c>
      <c r="BD35" s="25">
        <f t="shared" si="52"/>
        <v>226909</v>
      </c>
      <c r="BE35" s="52">
        <f t="shared" si="52"/>
        <v>252557</v>
      </c>
      <c r="BF35" s="18">
        <f t="shared" si="52"/>
        <v>250605</v>
      </c>
      <c r="BG35" s="18">
        <f t="shared" si="52"/>
        <v>226745</v>
      </c>
      <c r="BH35" s="18">
        <f t="shared" si="52"/>
        <v>264258</v>
      </c>
      <c r="BI35" s="18">
        <f t="shared" si="52"/>
        <v>310442</v>
      </c>
      <c r="BJ35" s="61">
        <f t="shared" si="52"/>
        <v>295710</v>
      </c>
    </row>
    <row r="36" spans="1:62" ht="12">
      <c r="A36" s="138"/>
      <c r="B36" s="125"/>
      <c r="C36" s="16" t="s">
        <v>108</v>
      </c>
      <c r="D36" s="18">
        <f>SUM(D28,D32)</f>
        <v>0</v>
      </c>
      <c r="E36" s="18">
        <f aca="true" t="shared" si="53" ref="E36:O36">SUM(E28,E32)</f>
        <v>152053</v>
      </c>
      <c r="F36" s="18">
        <f t="shared" si="53"/>
        <v>0</v>
      </c>
      <c r="G36" s="18">
        <f t="shared" si="53"/>
        <v>0</v>
      </c>
      <c r="H36" s="19">
        <f t="shared" si="53"/>
        <v>0</v>
      </c>
      <c r="I36" s="18">
        <f t="shared" si="53"/>
        <v>0</v>
      </c>
      <c r="J36" s="18">
        <f t="shared" si="53"/>
        <v>0</v>
      </c>
      <c r="K36" s="18">
        <f t="shared" si="53"/>
        <v>0</v>
      </c>
      <c r="L36" s="18">
        <f t="shared" si="53"/>
        <v>0</v>
      </c>
      <c r="M36" s="18">
        <f t="shared" si="53"/>
        <v>0</v>
      </c>
      <c r="N36" s="24">
        <f t="shared" si="53"/>
        <v>0</v>
      </c>
      <c r="O36" s="1">
        <f t="shared" si="53"/>
        <v>0</v>
      </c>
      <c r="P36" s="18"/>
      <c r="Q36" s="18"/>
      <c r="R36" s="18"/>
      <c r="S36" s="18"/>
      <c r="T36" s="61"/>
      <c r="V36" s="138"/>
      <c r="W36" s="125"/>
      <c r="X36" s="16" t="s">
        <v>108</v>
      </c>
      <c r="Y36" s="18">
        <f t="shared" si="51"/>
        <v>16334825</v>
      </c>
      <c r="Z36" s="18">
        <f t="shared" si="51"/>
        <v>20956731</v>
      </c>
      <c r="AA36" s="18">
        <f t="shared" si="51"/>
        <v>18415393</v>
      </c>
      <c r="AB36" s="18">
        <f t="shared" si="51"/>
        <v>18623414</v>
      </c>
      <c r="AC36" s="19">
        <f t="shared" si="51"/>
        <v>16409504</v>
      </c>
      <c r="AD36" s="18">
        <f t="shared" si="51"/>
        <v>17234761</v>
      </c>
      <c r="AE36" s="18">
        <f t="shared" si="51"/>
        <v>19188627</v>
      </c>
      <c r="AF36" s="18">
        <f t="shared" si="51"/>
        <v>19784123</v>
      </c>
      <c r="AG36" s="18">
        <f t="shared" si="51"/>
        <v>20163108</v>
      </c>
      <c r="AH36" s="18">
        <f t="shared" si="51"/>
        <v>20640288</v>
      </c>
      <c r="AI36" s="24">
        <f t="shared" si="51"/>
        <v>22024455</v>
      </c>
      <c r="AJ36" s="1">
        <f t="shared" si="51"/>
        <v>22927460</v>
      </c>
      <c r="AK36" s="18">
        <f t="shared" si="51"/>
        <v>25022920</v>
      </c>
      <c r="AL36" s="18">
        <f t="shared" si="51"/>
        <v>25973802</v>
      </c>
      <c r="AM36" s="18">
        <f>SUM(AM28,AM32)</f>
        <v>25144631</v>
      </c>
      <c r="AN36" s="18">
        <f t="shared" si="51"/>
        <v>21909155</v>
      </c>
      <c r="AO36" s="61">
        <f t="shared" si="51"/>
        <v>25123660</v>
      </c>
      <c r="AQ36" s="123"/>
      <c r="AR36" s="125"/>
      <c r="AS36" s="16" t="s">
        <v>108</v>
      </c>
      <c r="AT36" s="18">
        <f>SUM(AT28,AT32)</f>
        <v>202471</v>
      </c>
      <c r="AU36" s="18">
        <f t="shared" si="52"/>
        <v>570450</v>
      </c>
      <c r="AV36" s="18">
        <f t="shared" si="52"/>
        <v>476111</v>
      </c>
      <c r="AW36" s="18">
        <f t="shared" si="52"/>
        <v>617697</v>
      </c>
      <c r="AX36" s="19">
        <f t="shared" si="52"/>
        <v>659974</v>
      </c>
      <c r="AY36" s="18">
        <f t="shared" si="52"/>
        <v>680701</v>
      </c>
      <c r="AZ36" s="18">
        <f t="shared" si="52"/>
        <v>525270</v>
      </c>
      <c r="BA36" s="18">
        <f t="shared" si="52"/>
        <v>508174</v>
      </c>
      <c r="BB36" s="18">
        <f t="shared" si="52"/>
        <v>680588</v>
      </c>
      <c r="BC36" s="18">
        <f t="shared" si="52"/>
        <v>566932</v>
      </c>
      <c r="BD36" s="24">
        <f t="shared" si="52"/>
        <v>577104</v>
      </c>
      <c r="BE36" s="1">
        <f t="shared" si="52"/>
        <v>652054</v>
      </c>
      <c r="BF36" s="18">
        <f t="shared" si="52"/>
        <v>621812</v>
      </c>
      <c r="BG36" s="18">
        <f t="shared" si="52"/>
        <v>587989</v>
      </c>
      <c r="BH36" s="18">
        <f t="shared" si="52"/>
        <v>590983</v>
      </c>
      <c r="BI36" s="18">
        <f t="shared" si="52"/>
        <v>591119</v>
      </c>
      <c r="BJ36" s="61">
        <f t="shared" si="52"/>
        <v>593135</v>
      </c>
    </row>
    <row r="37" spans="1:62" ht="12">
      <c r="A37" s="138"/>
      <c r="B37" s="125"/>
      <c r="C37" s="20" t="s">
        <v>12</v>
      </c>
      <c r="D37" s="22">
        <f>SUM(D35:D36)</f>
        <v>0</v>
      </c>
      <c r="E37" s="22">
        <f aca="true" t="shared" si="54" ref="E37:O37">SUM(E35:E36)</f>
        <v>153483</v>
      </c>
      <c r="F37" s="22">
        <f>SUM(F35:F36)</f>
        <v>608</v>
      </c>
      <c r="G37" s="22">
        <f t="shared" si="54"/>
        <v>0</v>
      </c>
      <c r="H37" s="23">
        <f t="shared" si="54"/>
        <v>0</v>
      </c>
      <c r="I37" s="22">
        <f t="shared" si="54"/>
        <v>0</v>
      </c>
      <c r="J37" s="22">
        <f t="shared" si="54"/>
        <v>0</v>
      </c>
      <c r="K37" s="22">
        <f t="shared" si="54"/>
        <v>0</v>
      </c>
      <c r="L37" s="22">
        <f t="shared" si="54"/>
        <v>0</v>
      </c>
      <c r="M37" s="22">
        <f t="shared" si="54"/>
        <v>0</v>
      </c>
      <c r="N37" s="25">
        <f t="shared" si="54"/>
        <v>0</v>
      </c>
      <c r="O37" s="52">
        <f t="shared" si="54"/>
        <v>0</v>
      </c>
      <c r="P37" s="22"/>
      <c r="Q37" s="22"/>
      <c r="R37" s="22"/>
      <c r="S37" s="22"/>
      <c r="T37" s="62"/>
      <c r="V37" s="138"/>
      <c r="W37" s="125"/>
      <c r="X37" s="20" t="s">
        <v>12</v>
      </c>
      <c r="Y37" s="22">
        <f aca="true" t="shared" si="55" ref="Y37:AJ37">SUM(Y35:Y36)</f>
        <v>33451884</v>
      </c>
      <c r="Z37" s="22">
        <f t="shared" si="55"/>
        <v>40975252</v>
      </c>
      <c r="AA37" s="22">
        <f t="shared" si="55"/>
        <v>35547207</v>
      </c>
      <c r="AB37" s="22">
        <f t="shared" si="55"/>
        <v>36412706</v>
      </c>
      <c r="AC37" s="23">
        <f t="shared" si="55"/>
        <v>31309823</v>
      </c>
      <c r="AD37" s="22">
        <f t="shared" si="55"/>
        <v>31912255</v>
      </c>
      <c r="AE37" s="22">
        <f t="shared" si="55"/>
        <v>35073909</v>
      </c>
      <c r="AF37" s="22">
        <f t="shared" si="55"/>
        <v>35230311</v>
      </c>
      <c r="AG37" s="22">
        <f t="shared" si="55"/>
        <v>36474974</v>
      </c>
      <c r="AH37" s="22">
        <f t="shared" si="55"/>
        <v>37902517</v>
      </c>
      <c r="AI37" s="25">
        <f t="shared" si="55"/>
        <v>42069333</v>
      </c>
      <c r="AJ37" s="52">
        <f t="shared" si="55"/>
        <v>43988377</v>
      </c>
      <c r="AK37" s="22">
        <f>SUM(AK35:AK36)</f>
        <v>49460885</v>
      </c>
      <c r="AL37" s="22">
        <f>SUM(AL35:AL36)</f>
        <v>53024964</v>
      </c>
      <c r="AM37" s="22">
        <f>SUM(AM35:AM36)</f>
        <v>52432298</v>
      </c>
      <c r="AN37" s="22">
        <f>SUM(AN35:AN36)</f>
        <v>44216633</v>
      </c>
      <c r="AO37" s="62">
        <f>SUM(AO35:AO36)</f>
        <v>52092364</v>
      </c>
      <c r="AQ37" s="123"/>
      <c r="AR37" s="125"/>
      <c r="AS37" s="20" t="s">
        <v>12</v>
      </c>
      <c r="AT37" s="22">
        <f>SUM(AT35:AT36)</f>
        <v>331416</v>
      </c>
      <c r="AU37" s="22">
        <f aca="true" t="shared" si="56" ref="AU37:BJ37">SUM(AU35:AU36)</f>
        <v>863967</v>
      </c>
      <c r="AV37" s="22">
        <f t="shared" si="56"/>
        <v>704260</v>
      </c>
      <c r="AW37" s="22">
        <f t="shared" si="56"/>
        <v>870824</v>
      </c>
      <c r="AX37" s="23">
        <f t="shared" si="56"/>
        <v>926921</v>
      </c>
      <c r="AY37" s="22">
        <f t="shared" si="56"/>
        <v>1270386</v>
      </c>
      <c r="AZ37" s="22">
        <f t="shared" si="56"/>
        <v>750455</v>
      </c>
      <c r="BA37" s="22">
        <f t="shared" si="56"/>
        <v>743374</v>
      </c>
      <c r="BB37" s="22">
        <f t="shared" si="56"/>
        <v>963673</v>
      </c>
      <c r="BC37" s="22">
        <f t="shared" si="56"/>
        <v>790146</v>
      </c>
      <c r="BD37" s="25">
        <f t="shared" si="56"/>
        <v>804013</v>
      </c>
      <c r="BE37" s="52">
        <f t="shared" si="56"/>
        <v>904611</v>
      </c>
      <c r="BF37" s="22">
        <f t="shared" si="56"/>
        <v>872417</v>
      </c>
      <c r="BG37" s="22">
        <f t="shared" si="56"/>
        <v>814734</v>
      </c>
      <c r="BH37" s="22">
        <f t="shared" si="56"/>
        <v>855241</v>
      </c>
      <c r="BI37" s="22">
        <f t="shared" si="56"/>
        <v>901561</v>
      </c>
      <c r="BJ37" s="62">
        <f t="shared" si="56"/>
        <v>888845</v>
      </c>
    </row>
    <row r="38" spans="1:62" ht="12.75" thickBot="1">
      <c r="A38" s="140"/>
      <c r="B38" s="127"/>
      <c r="C38" s="35"/>
      <c r="D38" s="39"/>
      <c r="E38" s="39"/>
      <c r="F38" s="39"/>
      <c r="G38" s="39"/>
      <c r="H38" s="39"/>
      <c r="I38" s="39"/>
      <c r="J38" s="39"/>
      <c r="K38" s="39"/>
      <c r="L38" s="39"/>
      <c r="M38" s="39"/>
      <c r="N38" s="43"/>
      <c r="O38" s="44"/>
      <c r="P38" s="39"/>
      <c r="Q38" s="39"/>
      <c r="R38" s="39"/>
      <c r="S38" s="39"/>
      <c r="T38" s="64"/>
      <c r="V38" s="140"/>
      <c r="W38" s="127"/>
      <c r="X38" s="35"/>
      <c r="Y38" s="39">
        <f aca="true" t="shared" si="57" ref="Y38:AO38">Y37/$Y37*100</f>
        <v>100</v>
      </c>
      <c r="Z38" s="39">
        <f t="shared" si="57"/>
        <v>122.49011744749563</v>
      </c>
      <c r="AA38" s="39">
        <f t="shared" si="57"/>
        <v>106.26369205393632</v>
      </c>
      <c r="AB38" s="39">
        <f t="shared" si="57"/>
        <v>108.85098728669513</v>
      </c>
      <c r="AC38" s="39">
        <f t="shared" si="57"/>
        <v>93.59659085270056</v>
      </c>
      <c r="AD38" s="39">
        <f t="shared" si="57"/>
        <v>95.39748194750406</v>
      </c>
      <c r="AE38" s="39">
        <f t="shared" si="57"/>
        <v>104.84883003898973</v>
      </c>
      <c r="AF38" s="39">
        <f t="shared" si="57"/>
        <v>105.31637321234284</v>
      </c>
      <c r="AG38" s="39">
        <f t="shared" si="57"/>
        <v>109.03712926901217</v>
      </c>
      <c r="AH38" s="39">
        <f t="shared" si="57"/>
        <v>113.30458099161172</v>
      </c>
      <c r="AI38" s="43">
        <f t="shared" si="57"/>
        <v>125.76072845403866</v>
      </c>
      <c r="AJ38" s="56">
        <f t="shared" si="57"/>
        <v>131.49745766187638</v>
      </c>
      <c r="AK38" s="39">
        <f t="shared" si="57"/>
        <v>147.85679933602546</v>
      </c>
      <c r="AL38" s="39">
        <f t="shared" si="57"/>
        <v>158.511143946332</v>
      </c>
      <c r="AM38" s="39">
        <f t="shared" si="57"/>
        <v>156.73944702187774</v>
      </c>
      <c r="AN38" s="39">
        <f t="shared" si="57"/>
        <v>132.17979890161044</v>
      </c>
      <c r="AO38" s="64">
        <f t="shared" si="57"/>
        <v>155.7232591144941</v>
      </c>
      <c r="AQ38" s="123"/>
      <c r="AR38" s="125"/>
      <c r="AS38" s="16"/>
      <c r="AT38" s="34">
        <f aca="true" t="shared" si="58" ref="AT38:BJ38">AT37/$AT37*100</f>
        <v>100</v>
      </c>
      <c r="AU38" s="34">
        <f t="shared" si="58"/>
        <v>260.68958650155696</v>
      </c>
      <c r="AV38" s="34">
        <f t="shared" si="58"/>
        <v>212.50030173558307</v>
      </c>
      <c r="AW38" s="34">
        <f t="shared" si="58"/>
        <v>262.75858739469425</v>
      </c>
      <c r="AX38" s="34">
        <f t="shared" si="58"/>
        <v>279.68504839838755</v>
      </c>
      <c r="AY38" s="34">
        <f t="shared" si="58"/>
        <v>383.32066043884424</v>
      </c>
      <c r="AZ38" s="34">
        <f t="shared" si="58"/>
        <v>226.43897699567916</v>
      </c>
      <c r="BA38" s="34">
        <f t="shared" si="58"/>
        <v>224.3023873319333</v>
      </c>
      <c r="BB38" s="34">
        <f t="shared" si="58"/>
        <v>290.77443454751733</v>
      </c>
      <c r="BC38" s="34">
        <f t="shared" si="58"/>
        <v>238.41516402346295</v>
      </c>
      <c r="BD38" s="41">
        <f t="shared" si="58"/>
        <v>242.5993313539479</v>
      </c>
      <c r="BE38" s="54">
        <f t="shared" si="58"/>
        <v>272.95332754001015</v>
      </c>
      <c r="BF38" s="39">
        <f t="shared" si="58"/>
        <v>263.2392521785309</v>
      </c>
      <c r="BG38" s="39">
        <f t="shared" si="58"/>
        <v>245.83423854008254</v>
      </c>
      <c r="BH38" s="39">
        <f t="shared" si="58"/>
        <v>258.05664180365466</v>
      </c>
      <c r="BI38" s="39">
        <f t="shared" si="58"/>
        <v>272.0330340116349</v>
      </c>
      <c r="BJ38" s="64">
        <f t="shared" si="58"/>
        <v>268.196164337268</v>
      </c>
    </row>
    <row r="39" spans="1:62" ht="12" customHeight="1" thickTop="1">
      <c r="A39" s="138" t="s">
        <v>16</v>
      </c>
      <c r="B39" s="125" t="s">
        <v>117</v>
      </c>
      <c r="C39" s="16" t="s">
        <v>95</v>
      </c>
      <c r="D39" s="18">
        <v>5045946</v>
      </c>
      <c r="E39" s="18">
        <v>7922598</v>
      </c>
      <c r="F39" s="18">
        <v>6145836</v>
      </c>
      <c r="G39" s="18">
        <v>6374268</v>
      </c>
      <c r="H39" s="19">
        <v>6092375</v>
      </c>
      <c r="I39" s="18">
        <v>6027234</v>
      </c>
      <c r="J39" s="18">
        <v>6580924</v>
      </c>
      <c r="K39" s="18">
        <v>6054746</v>
      </c>
      <c r="L39" s="18">
        <v>6237104</v>
      </c>
      <c r="M39" s="18">
        <v>6461641</v>
      </c>
      <c r="N39" s="24">
        <v>7151286</v>
      </c>
      <c r="O39" s="1">
        <v>7284381</v>
      </c>
      <c r="P39" s="18">
        <v>8034420</v>
      </c>
      <c r="Q39" s="18">
        <v>8769490</v>
      </c>
      <c r="R39" s="18">
        <v>8410185</v>
      </c>
      <c r="S39" s="18">
        <v>7625648</v>
      </c>
      <c r="T39" s="61">
        <v>7713851</v>
      </c>
      <c r="V39" s="139" t="s">
        <v>33</v>
      </c>
      <c r="W39" s="135" t="s">
        <v>117</v>
      </c>
      <c r="X39" s="12" t="s">
        <v>95</v>
      </c>
      <c r="Y39" s="14"/>
      <c r="Z39" s="14"/>
      <c r="AA39" s="14">
        <v>64991</v>
      </c>
      <c r="AB39" s="14">
        <v>205680</v>
      </c>
      <c r="AC39" s="15">
        <v>429656</v>
      </c>
      <c r="AD39" s="14">
        <v>715433</v>
      </c>
      <c r="AE39" s="14">
        <v>346861</v>
      </c>
      <c r="AF39" s="14">
        <v>275834</v>
      </c>
      <c r="AG39" s="14">
        <v>186929</v>
      </c>
      <c r="AH39" s="14">
        <v>221588</v>
      </c>
      <c r="AI39" s="13">
        <v>170661</v>
      </c>
      <c r="AJ39" s="55">
        <v>257803</v>
      </c>
      <c r="AK39" s="18">
        <v>251773</v>
      </c>
      <c r="AL39" s="18">
        <v>294147</v>
      </c>
      <c r="AM39" s="18">
        <v>211717</v>
      </c>
      <c r="AN39" s="18">
        <v>62883</v>
      </c>
      <c r="AO39" s="61">
        <v>117645</v>
      </c>
      <c r="AQ39" s="154" t="s">
        <v>41</v>
      </c>
      <c r="AR39" s="146" t="s">
        <v>117</v>
      </c>
      <c r="AS39" s="106" t="s">
        <v>95</v>
      </c>
      <c r="AT39" s="14">
        <v>71877897</v>
      </c>
      <c r="AU39" s="14">
        <v>73506374</v>
      </c>
      <c r="AV39" s="14">
        <v>76558389</v>
      </c>
      <c r="AW39" s="14">
        <v>79517852</v>
      </c>
      <c r="AX39" s="15">
        <v>76084781</v>
      </c>
      <c r="AY39" s="14">
        <v>78449999</v>
      </c>
      <c r="AZ39" s="14">
        <v>82603928</v>
      </c>
      <c r="BA39" s="14">
        <v>77937561</v>
      </c>
      <c r="BB39" s="14">
        <v>82766968</v>
      </c>
      <c r="BC39" s="14">
        <v>87319964</v>
      </c>
      <c r="BD39" s="13">
        <v>97174843</v>
      </c>
      <c r="BE39" s="55">
        <v>100214177</v>
      </c>
      <c r="BF39" s="18">
        <f aca="true" t="shared" si="59" ref="BF39:BJ40">+BF3+BF15+BF27</f>
        <v>106486490</v>
      </c>
      <c r="BG39" s="18">
        <f t="shared" si="59"/>
        <v>113093881</v>
      </c>
      <c r="BH39" s="18">
        <f t="shared" si="59"/>
        <v>109382807</v>
      </c>
      <c r="BI39" s="18">
        <f t="shared" si="59"/>
        <v>91657173</v>
      </c>
      <c r="BJ39" s="61">
        <f t="shared" si="59"/>
        <v>108291311</v>
      </c>
    </row>
    <row r="40" spans="1:62" ht="12">
      <c r="A40" s="138"/>
      <c r="B40" s="125"/>
      <c r="C40" s="16" t="s">
        <v>98</v>
      </c>
      <c r="D40" s="18">
        <v>8153708</v>
      </c>
      <c r="E40" s="18">
        <v>13616446</v>
      </c>
      <c r="F40" s="18">
        <v>12130931</v>
      </c>
      <c r="G40" s="18">
        <v>12161931</v>
      </c>
      <c r="H40" s="19">
        <v>11252397</v>
      </c>
      <c r="I40" s="18">
        <v>13068265</v>
      </c>
      <c r="J40" s="18">
        <v>15588670</v>
      </c>
      <c r="K40" s="18">
        <v>16585325</v>
      </c>
      <c r="L40" s="18">
        <v>16472803</v>
      </c>
      <c r="M40" s="18">
        <v>18167211</v>
      </c>
      <c r="N40" s="24">
        <v>19484508</v>
      </c>
      <c r="O40" s="1">
        <v>20632522</v>
      </c>
      <c r="P40" s="18">
        <v>21895943</v>
      </c>
      <c r="Q40" s="18">
        <v>21994914</v>
      </c>
      <c r="R40" s="18">
        <v>21606871</v>
      </c>
      <c r="S40" s="18">
        <v>20766392</v>
      </c>
      <c r="T40" s="61">
        <v>22542535</v>
      </c>
      <c r="V40" s="138"/>
      <c r="W40" s="125"/>
      <c r="X40" s="16" t="s">
        <v>98</v>
      </c>
      <c r="Y40" s="18"/>
      <c r="Z40" s="18"/>
      <c r="AA40" s="18">
        <v>143996</v>
      </c>
      <c r="AB40" s="18">
        <v>227750</v>
      </c>
      <c r="AC40" s="19">
        <v>402667</v>
      </c>
      <c r="AD40" s="18">
        <v>947509</v>
      </c>
      <c r="AE40" s="18">
        <v>188047</v>
      </c>
      <c r="AF40" s="18">
        <v>150440</v>
      </c>
      <c r="AG40" s="18">
        <v>66237</v>
      </c>
      <c r="AH40" s="18">
        <v>63769</v>
      </c>
      <c r="AI40" s="24">
        <v>72670</v>
      </c>
      <c r="AJ40" s="1">
        <v>77134</v>
      </c>
      <c r="AK40" s="18">
        <v>75032</v>
      </c>
      <c r="AL40" s="18">
        <v>176995</v>
      </c>
      <c r="AM40" s="18">
        <v>154832</v>
      </c>
      <c r="AN40" s="18">
        <v>62777</v>
      </c>
      <c r="AO40" s="61">
        <v>48678</v>
      </c>
      <c r="AQ40" s="123"/>
      <c r="AR40" s="125"/>
      <c r="AS40" s="16" t="s">
        <v>98</v>
      </c>
      <c r="AT40" s="18">
        <v>74344768</v>
      </c>
      <c r="AU40" s="18">
        <v>81296094</v>
      </c>
      <c r="AV40" s="18">
        <v>86771274</v>
      </c>
      <c r="AW40" s="18">
        <v>87174927</v>
      </c>
      <c r="AX40" s="19">
        <v>81862354</v>
      </c>
      <c r="AY40" s="18">
        <v>92705859</v>
      </c>
      <c r="AZ40" s="18">
        <v>108741537</v>
      </c>
      <c r="BA40" s="18">
        <v>109608784</v>
      </c>
      <c r="BB40" s="18">
        <v>110223963</v>
      </c>
      <c r="BC40" s="18">
        <v>117210285</v>
      </c>
      <c r="BD40" s="24">
        <v>127182388</v>
      </c>
      <c r="BE40" s="1">
        <v>131508341</v>
      </c>
      <c r="BF40" s="18">
        <f t="shared" si="59"/>
        <v>138117012</v>
      </c>
      <c r="BG40" s="18">
        <f t="shared" si="59"/>
        <v>140212283</v>
      </c>
      <c r="BH40" s="18">
        <f t="shared" si="59"/>
        <v>141918570</v>
      </c>
      <c r="BI40" s="18">
        <f t="shared" si="59"/>
        <v>125817706</v>
      </c>
      <c r="BJ40" s="61">
        <f t="shared" si="59"/>
        <v>141720942</v>
      </c>
    </row>
    <row r="41" spans="1:62" ht="12">
      <c r="A41" s="138"/>
      <c r="B41" s="125"/>
      <c r="C41" s="20" t="s">
        <v>12</v>
      </c>
      <c r="D41" s="22">
        <f>SUM(D39:D40)</f>
        <v>13199654</v>
      </c>
      <c r="E41" s="22">
        <f aca="true" t="shared" si="60" ref="E41:O41">SUM(E39:E40)</f>
        <v>21539044</v>
      </c>
      <c r="F41" s="22">
        <f t="shared" si="60"/>
        <v>18276767</v>
      </c>
      <c r="G41" s="22">
        <f t="shared" si="60"/>
        <v>18536199</v>
      </c>
      <c r="H41" s="23">
        <f t="shared" si="60"/>
        <v>17344772</v>
      </c>
      <c r="I41" s="22">
        <f t="shared" si="60"/>
        <v>19095499</v>
      </c>
      <c r="J41" s="22">
        <f t="shared" si="60"/>
        <v>22169594</v>
      </c>
      <c r="K41" s="22">
        <f t="shared" si="60"/>
        <v>22640071</v>
      </c>
      <c r="L41" s="22">
        <f t="shared" si="60"/>
        <v>22709907</v>
      </c>
      <c r="M41" s="22">
        <f t="shared" si="60"/>
        <v>24628852</v>
      </c>
      <c r="N41" s="25">
        <f t="shared" si="60"/>
        <v>26635794</v>
      </c>
      <c r="O41" s="52">
        <f t="shared" si="60"/>
        <v>27916903</v>
      </c>
      <c r="P41" s="22">
        <f>SUM(P39:P40)</f>
        <v>29930363</v>
      </c>
      <c r="Q41" s="22">
        <f>SUM(Q39:Q40)</f>
        <v>30764404</v>
      </c>
      <c r="R41" s="22">
        <f>SUM(R39:R40)</f>
        <v>30017056</v>
      </c>
      <c r="S41" s="22">
        <f>SUM(S39:S40)</f>
        <v>28392040</v>
      </c>
      <c r="T41" s="62">
        <f>SUM(T39:T40)</f>
        <v>30256386</v>
      </c>
      <c r="V41" s="138"/>
      <c r="W41" s="125"/>
      <c r="X41" s="20" t="s">
        <v>12</v>
      </c>
      <c r="Y41" s="22">
        <f aca="true" t="shared" si="61" ref="Y41:AJ41">SUM(Y39:Y40)</f>
        <v>0</v>
      </c>
      <c r="Z41" s="22">
        <f t="shared" si="61"/>
        <v>0</v>
      </c>
      <c r="AA41" s="22">
        <f t="shared" si="61"/>
        <v>208987</v>
      </c>
      <c r="AB41" s="22">
        <f t="shared" si="61"/>
        <v>433430</v>
      </c>
      <c r="AC41" s="23">
        <f t="shared" si="61"/>
        <v>832323</v>
      </c>
      <c r="AD41" s="22">
        <f t="shared" si="61"/>
        <v>1662942</v>
      </c>
      <c r="AE41" s="22">
        <f t="shared" si="61"/>
        <v>534908</v>
      </c>
      <c r="AF41" s="22">
        <f t="shared" si="61"/>
        <v>426274</v>
      </c>
      <c r="AG41" s="22">
        <f t="shared" si="61"/>
        <v>253166</v>
      </c>
      <c r="AH41" s="22">
        <f t="shared" si="61"/>
        <v>285357</v>
      </c>
      <c r="AI41" s="25">
        <f t="shared" si="61"/>
        <v>243331</v>
      </c>
      <c r="AJ41" s="52">
        <f t="shared" si="61"/>
        <v>334937</v>
      </c>
      <c r="AK41" s="22">
        <f>SUM(AK39:AK40)</f>
        <v>326805</v>
      </c>
      <c r="AL41" s="22">
        <f>SUM(AL39:AL40)</f>
        <v>471142</v>
      </c>
      <c r="AM41" s="22">
        <f>SUM(AM39:AM40)</f>
        <v>366549</v>
      </c>
      <c r="AN41" s="22">
        <f>SUM(AN39:AN40)</f>
        <v>125660</v>
      </c>
      <c r="AO41" s="62">
        <f>SUM(AO39:AO40)</f>
        <v>166323</v>
      </c>
      <c r="AQ41" s="123"/>
      <c r="AR41" s="125"/>
      <c r="AS41" s="20" t="s">
        <v>12</v>
      </c>
      <c r="AT41" s="22">
        <f aca="true" t="shared" si="62" ref="AT41:BF41">SUM(AT39:AT40)</f>
        <v>146222665</v>
      </c>
      <c r="AU41" s="22">
        <f t="shared" si="62"/>
        <v>154802468</v>
      </c>
      <c r="AV41" s="22">
        <f t="shared" si="62"/>
        <v>163329663</v>
      </c>
      <c r="AW41" s="22">
        <f t="shared" si="62"/>
        <v>166692779</v>
      </c>
      <c r="AX41" s="23">
        <f t="shared" si="62"/>
        <v>157947135</v>
      </c>
      <c r="AY41" s="22">
        <f t="shared" si="62"/>
        <v>171155858</v>
      </c>
      <c r="AZ41" s="22">
        <f t="shared" si="62"/>
        <v>191345465</v>
      </c>
      <c r="BA41" s="22">
        <f t="shared" si="62"/>
        <v>187546345</v>
      </c>
      <c r="BB41" s="22">
        <f t="shared" si="62"/>
        <v>192990931</v>
      </c>
      <c r="BC41" s="22">
        <f t="shared" si="62"/>
        <v>204530249</v>
      </c>
      <c r="BD41" s="25">
        <f t="shared" si="62"/>
        <v>224357231</v>
      </c>
      <c r="BE41" s="52">
        <f t="shared" si="62"/>
        <v>231722518</v>
      </c>
      <c r="BF41" s="22">
        <f t="shared" si="62"/>
        <v>244603502</v>
      </c>
      <c r="BG41" s="22">
        <f>SUM(BG39:BG40)</f>
        <v>253306164</v>
      </c>
      <c r="BH41" s="22">
        <f>SUM(BH39:BH40)</f>
        <v>251301377</v>
      </c>
      <c r="BI41" s="22">
        <f>SUM(BI39:BI40)</f>
        <v>217474879</v>
      </c>
      <c r="BJ41" s="62">
        <f>SUM(BJ39:BJ40)</f>
        <v>250012253</v>
      </c>
    </row>
    <row r="42" spans="1:62" ht="12" customHeight="1">
      <c r="A42" s="138"/>
      <c r="B42" s="125"/>
      <c r="C42" s="26"/>
      <c r="D42" s="30">
        <f aca="true" t="shared" si="63" ref="D42:T42">D41/$D41*100</f>
        <v>100</v>
      </c>
      <c r="E42" s="30">
        <f t="shared" si="63"/>
        <v>163.1788530214504</v>
      </c>
      <c r="F42" s="30">
        <f t="shared" si="63"/>
        <v>138.4639854953774</v>
      </c>
      <c r="G42" s="30">
        <f t="shared" si="63"/>
        <v>140.4294309532659</v>
      </c>
      <c r="H42" s="30">
        <f t="shared" si="63"/>
        <v>131.40323223623892</v>
      </c>
      <c r="I42" s="30">
        <f t="shared" si="63"/>
        <v>144.66666323223322</v>
      </c>
      <c r="J42" s="30">
        <f t="shared" si="63"/>
        <v>167.95587217664948</v>
      </c>
      <c r="K42" s="30">
        <f t="shared" si="63"/>
        <v>171.52018530182684</v>
      </c>
      <c r="L42" s="30">
        <f t="shared" si="63"/>
        <v>172.0492597760517</v>
      </c>
      <c r="M42" s="30">
        <f t="shared" si="63"/>
        <v>186.58710296497165</v>
      </c>
      <c r="N42" s="80">
        <f t="shared" si="63"/>
        <v>201.79160756789534</v>
      </c>
      <c r="O42" s="53">
        <f t="shared" si="63"/>
        <v>211.49723318505167</v>
      </c>
      <c r="P42" s="30">
        <f t="shared" si="63"/>
        <v>226.75111787021086</v>
      </c>
      <c r="Q42" s="30">
        <f t="shared" si="63"/>
        <v>233.06977591988397</v>
      </c>
      <c r="R42" s="30">
        <f t="shared" si="63"/>
        <v>227.407900237385</v>
      </c>
      <c r="S42" s="30">
        <f t="shared" si="63"/>
        <v>215.09685026592362</v>
      </c>
      <c r="T42" s="63">
        <f t="shared" si="63"/>
        <v>229.22105382459267</v>
      </c>
      <c r="V42" s="138"/>
      <c r="W42" s="125"/>
      <c r="X42" s="26"/>
      <c r="Y42" s="30"/>
      <c r="Z42" s="30"/>
      <c r="AA42" s="30">
        <f aca="true" t="shared" si="64" ref="AA42:AO42">AA41/$AA41*100</f>
        <v>100</v>
      </c>
      <c r="AB42" s="30">
        <f t="shared" si="64"/>
        <v>207.39567532908745</v>
      </c>
      <c r="AC42" s="30">
        <f t="shared" si="64"/>
        <v>398.26544234808864</v>
      </c>
      <c r="AD42" s="30">
        <f t="shared" si="64"/>
        <v>795.7155229751133</v>
      </c>
      <c r="AE42" s="30">
        <f t="shared" si="64"/>
        <v>255.9527626120285</v>
      </c>
      <c r="AF42" s="30">
        <f t="shared" si="64"/>
        <v>203.97153889954876</v>
      </c>
      <c r="AG42" s="30">
        <f t="shared" si="64"/>
        <v>121.1395924148392</v>
      </c>
      <c r="AH42" s="30">
        <f t="shared" si="64"/>
        <v>136.54294286247472</v>
      </c>
      <c r="AI42" s="80">
        <f t="shared" si="64"/>
        <v>116.43355806820519</v>
      </c>
      <c r="AJ42" s="53">
        <f t="shared" si="64"/>
        <v>160.2669065539962</v>
      </c>
      <c r="AK42" s="30">
        <f t="shared" si="64"/>
        <v>156.37575542976356</v>
      </c>
      <c r="AL42" s="30">
        <f t="shared" si="64"/>
        <v>225.44081689291679</v>
      </c>
      <c r="AM42" s="30">
        <f t="shared" si="64"/>
        <v>175.39320627598846</v>
      </c>
      <c r="AN42" s="30">
        <f t="shared" si="64"/>
        <v>60.128141941843275</v>
      </c>
      <c r="AO42" s="63">
        <f t="shared" si="64"/>
        <v>79.5853330589941</v>
      </c>
      <c r="AQ42" s="123"/>
      <c r="AR42" s="125"/>
      <c r="AS42" s="16"/>
      <c r="AT42" s="34">
        <f aca="true" t="shared" si="65" ref="AT42:BJ42">AT41/$AT41*100</f>
        <v>100</v>
      </c>
      <c r="AU42" s="34">
        <f t="shared" si="65"/>
        <v>105.86762866071413</v>
      </c>
      <c r="AV42" s="34">
        <f t="shared" si="65"/>
        <v>111.69927931487229</v>
      </c>
      <c r="AW42" s="34">
        <f t="shared" si="65"/>
        <v>113.99927569368265</v>
      </c>
      <c r="AX42" s="34">
        <f t="shared" si="65"/>
        <v>108.01823027914313</v>
      </c>
      <c r="AY42" s="34">
        <f t="shared" si="65"/>
        <v>117.05152412589388</v>
      </c>
      <c r="AZ42" s="34">
        <f t="shared" si="65"/>
        <v>130.8589643062517</v>
      </c>
      <c r="BA42" s="34">
        <f>BA41/$AT41*100</f>
        <v>128.26078980300352</v>
      </c>
      <c r="BB42" s="34">
        <f t="shared" si="65"/>
        <v>131.98427959167617</v>
      </c>
      <c r="BC42" s="34">
        <f t="shared" si="65"/>
        <v>139.87588654604264</v>
      </c>
      <c r="BD42" s="41">
        <f t="shared" si="65"/>
        <v>153.43533165668947</v>
      </c>
      <c r="BE42" s="54">
        <f t="shared" si="65"/>
        <v>158.47236678390453</v>
      </c>
      <c r="BF42" s="30">
        <f t="shared" si="65"/>
        <v>167.28152369538606</v>
      </c>
      <c r="BG42" s="30">
        <f t="shared" si="65"/>
        <v>173.23317421413432</v>
      </c>
      <c r="BH42" s="30">
        <f t="shared" si="65"/>
        <v>171.86212342662472</v>
      </c>
      <c r="BI42" s="30">
        <f t="shared" si="65"/>
        <v>148.72857022541615</v>
      </c>
      <c r="BJ42" s="63">
        <f t="shared" si="65"/>
        <v>170.98050633942418</v>
      </c>
    </row>
    <row r="43" spans="1:62" ht="12" customHeight="1">
      <c r="A43" s="138"/>
      <c r="B43" s="125"/>
      <c r="C43" s="20" t="s">
        <v>103</v>
      </c>
      <c r="D43" s="18">
        <v>697579</v>
      </c>
      <c r="E43" s="18">
        <v>865081</v>
      </c>
      <c r="F43" s="18">
        <v>879948</v>
      </c>
      <c r="G43" s="18">
        <v>803023</v>
      </c>
      <c r="H43" s="19">
        <v>719800</v>
      </c>
      <c r="I43" s="18">
        <v>812325</v>
      </c>
      <c r="J43" s="18">
        <v>1194684</v>
      </c>
      <c r="K43" s="18">
        <v>1102955</v>
      </c>
      <c r="L43" s="18">
        <v>1376251</v>
      </c>
      <c r="M43" s="18">
        <v>1461006</v>
      </c>
      <c r="N43" s="24">
        <v>1599049</v>
      </c>
      <c r="O43" s="1">
        <v>1584419</v>
      </c>
      <c r="P43" s="18">
        <v>1012741</v>
      </c>
      <c r="Q43" s="18">
        <v>826388</v>
      </c>
      <c r="R43" s="18">
        <v>878106</v>
      </c>
      <c r="S43" s="18">
        <v>932911</v>
      </c>
      <c r="T43" s="61">
        <v>945289</v>
      </c>
      <c r="V43" s="138"/>
      <c r="W43" s="125"/>
      <c r="X43" s="16" t="s">
        <v>103</v>
      </c>
      <c r="Y43" s="18">
        <v>10678</v>
      </c>
      <c r="Z43" s="18">
        <v>12389</v>
      </c>
      <c r="AA43" s="18">
        <v>4453</v>
      </c>
      <c r="AB43" s="18">
        <v>7041</v>
      </c>
      <c r="AC43" s="19">
        <v>3453</v>
      </c>
      <c r="AD43" s="18">
        <v>4110</v>
      </c>
      <c r="AE43" s="18">
        <v>64780</v>
      </c>
      <c r="AF43" s="18">
        <v>46051</v>
      </c>
      <c r="AG43" s="18">
        <v>36380</v>
      </c>
      <c r="AH43" s="18">
        <v>39889</v>
      </c>
      <c r="AI43" s="24">
        <v>38919</v>
      </c>
      <c r="AJ43" s="1">
        <v>44992</v>
      </c>
      <c r="AK43" s="18">
        <v>64605</v>
      </c>
      <c r="AL43" s="18">
        <v>167750</v>
      </c>
      <c r="AM43" s="18">
        <v>182263</v>
      </c>
      <c r="AN43" s="18">
        <v>126497</v>
      </c>
      <c r="AO43" s="61">
        <v>106494</v>
      </c>
      <c r="AQ43" s="123"/>
      <c r="AR43" s="125"/>
      <c r="AS43" s="20" t="s">
        <v>103</v>
      </c>
      <c r="AT43" s="22">
        <v>12053334</v>
      </c>
      <c r="AU43" s="22">
        <v>13733307</v>
      </c>
      <c r="AV43" s="22">
        <v>10685253</v>
      </c>
      <c r="AW43" s="22">
        <v>10574558</v>
      </c>
      <c r="AX43" s="23">
        <v>10853931</v>
      </c>
      <c r="AY43" s="22">
        <v>11458943</v>
      </c>
      <c r="AZ43" s="22">
        <v>10773253</v>
      </c>
      <c r="BA43" s="22">
        <v>9274965</v>
      </c>
      <c r="BB43" s="22">
        <v>9905905</v>
      </c>
      <c r="BC43" s="22">
        <v>10528060</v>
      </c>
      <c r="BD43" s="25">
        <v>11131323</v>
      </c>
      <c r="BE43" s="52">
        <v>11885626</v>
      </c>
      <c r="BF43" s="18">
        <f aca="true" t="shared" si="66" ref="BF43:BJ44">+BF7+BF19+BF31</f>
        <v>12431983</v>
      </c>
      <c r="BG43" s="18">
        <f t="shared" si="66"/>
        <v>12860284</v>
      </c>
      <c r="BH43" s="18">
        <f t="shared" si="66"/>
        <v>13373216</v>
      </c>
      <c r="BI43" s="18">
        <f t="shared" si="66"/>
        <v>11841340</v>
      </c>
      <c r="BJ43" s="61">
        <f t="shared" si="66"/>
        <v>12891827</v>
      </c>
    </row>
    <row r="44" spans="1:62" ht="12">
      <c r="A44" s="138"/>
      <c r="B44" s="125"/>
      <c r="C44" s="16" t="s">
        <v>105</v>
      </c>
      <c r="D44" s="18">
        <v>595310</v>
      </c>
      <c r="E44" s="18">
        <v>718656</v>
      </c>
      <c r="F44" s="18">
        <v>517063</v>
      </c>
      <c r="G44" s="18">
        <v>444566</v>
      </c>
      <c r="H44" s="19">
        <v>342448</v>
      </c>
      <c r="I44" s="18">
        <v>410905</v>
      </c>
      <c r="J44" s="18">
        <v>568620</v>
      </c>
      <c r="K44" s="18">
        <v>513367</v>
      </c>
      <c r="L44" s="18">
        <v>846080</v>
      </c>
      <c r="M44" s="18">
        <v>953805</v>
      </c>
      <c r="N44" s="24">
        <v>983953</v>
      </c>
      <c r="O44" s="1">
        <v>1012685</v>
      </c>
      <c r="P44" s="18">
        <v>507467</v>
      </c>
      <c r="Q44" s="18">
        <v>350826</v>
      </c>
      <c r="R44" s="18">
        <v>251429</v>
      </c>
      <c r="S44" s="18">
        <v>212658</v>
      </c>
      <c r="T44" s="61">
        <v>222487</v>
      </c>
      <c r="V44" s="138"/>
      <c r="W44" s="125"/>
      <c r="X44" s="16" t="s">
        <v>105</v>
      </c>
      <c r="Y44" s="18">
        <v>12494</v>
      </c>
      <c r="Z44" s="18">
        <v>10668</v>
      </c>
      <c r="AA44" s="18">
        <v>1136</v>
      </c>
      <c r="AB44" s="18">
        <v>4099</v>
      </c>
      <c r="AC44" s="19">
        <v>285</v>
      </c>
      <c r="AD44" s="18">
        <v>419</v>
      </c>
      <c r="AE44" s="18">
        <v>3302</v>
      </c>
      <c r="AF44" s="18"/>
      <c r="AG44" s="18">
        <v>176</v>
      </c>
      <c r="AH44" s="18">
        <v>991</v>
      </c>
      <c r="AI44" s="24">
        <v>4120</v>
      </c>
      <c r="AJ44" s="1">
        <v>11493</v>
      </c>
      <c r="AK44" s="18">
        <v>22436</v>
      </c>
      <c r="AL44" s="18">
        <v>116749</v>
      </c>
      <c r="AM44" s="18">
        <v>110187</v>
      </c>
      <c r="AN44" s="18">
        <v>67229</v>
      </c>
      <c r="AO44" s="61">
        <v>73785</v>
      </c>
      <c r="AQ44" s="123"/>
      <c r="AR44" s="125"/>
      <c r="AS44" s="16" t="s">
        <v>105</v>
      </c>
      <c r="AT44" s="18">
        <v>11743642</v>
      </c>
      <c r="AU44" s="18">
        <v>13061547</v>
      </c>
      <c r="AV44" s="18">
        <v>11102877</v>
      </c>
      <c r="AW44" s="18">
        <v>10862316</v>
      </c>
      <c r="AX44" s="19">
        <v>11378567</v>
      </c>
      <c r="AY44" s="18">
        <v>11072416</v>
      </c>
      <c r="AZ44" s="18">
        <v>10477257</v>
      </c>
      <c r="BA44" s="18">
        <v>9414537</v>
      </c>
      <c r="BB44" s="18">
        <v>9929136</v>
      </c>
      <c r="BC44" s="18">
        <v>10429930</v>
      </c>
      <c r="BD44" s="24">
        <v>10788659</v>
      </c>
      <c r="BE44" s="1">
        <v>11454518</v>
      </c>
      <c r="BF44" s="18">
        <f t="shared" si="66"/>
        <v>11305320</v>
      </c>
      <c r="BG44" s="18">
        <f t="shared" si="66"/>
        <v>11588577</v>
      </c>
      <c r="BH44" s="18">
        <f t="shared" si="66"/>
        <v>12060506</v>
      </c>
      <c r="BI44" s="18">
        <f t="shared" si="66"/>
        <v>11327726</v>
      </c>
      <c r="BJ44" s="61">
        <f t="shared" si="66"/>
        <v>12535873</v>
      </c>
    </row>
    <row r="45" spans="1:62" ht="12">
      <c r="A45" s="138"/>
      <c r="B45" s="125"/>
      <c r="C45" s="20" t="s">
        <v>12</v>
      </c>
      <c r="D45" s="22">
        <f>SUM(D43:D44)</f>
        <v>1292889</v>
      </c>
      <c r="E45" s="22">
        <f aca="true" t="shared" si="67" ref="E45:T45">SUM(E43:E44)</f>
        <v>1583737</v>
      </c>
      <c r="F45" s="22">
        <f t="shared" si="67"/>
        <v>1397011</v>
      </c>
      <c r="G45" s="22">
        <f t="shared" si="67"/>
        <v>1247589</v>
      </c>
      <c r="H45" s="23">
        <f t="shared" si="67"/>
        <v>1062248</v>
      </c>
      <c r="I45" s="22">
        <f t="shared" si="67"/>
        <v>1223230</v>
      </c>
      <c r="J45" s="22">
        <f t="shared" si="67"/>
        <v>1763304</v>
      </c>
      <c r="K45" s="22">
        <f t="shared" si="67"/>
        <v>1616322</v>
      </c>
      <c r="L45" s="22">
        <f t="shared" si="67"/>
        <v>2222331</v>
      </c>
      <c r="M45" s="22">
        <f t="shared" si="67"/>
        <v>2414811</v>
      </c>
      <c r="N45" s="25">
        <f t="shared" si="67"/>
        <v>2583002</v>
      </c>
      <c r="O45" s="52">
        <f t="shared" si="67"/>
        <v>2597104</v>
      </c>
      <c r="P45" s="22">
        <f t="shared" si="67"/>
        <v>1520208</v>
      </c>
      <c r="Q45" s="22">
        <f t="shared" si="67"/>
        <v>1177214</v>
      </c>
      <c r="R45" s="22">
        <f t="shared" si="67"/>
        <v>1129535</v>
      </c>
      <c r="S45" s="22">
        <f t="shared" si="67"/>
        <v>1145569</v>
      </c>
      <c r="T45" s="62">
        <f t="shared" si="67"/>
        <v>1167776</v>
      </c>
      <c r="V45" s="138"/>
      <c r="W45" s="125"/>
      <c r="X45" s="20" t="s">
        <v>12</v>
      </c>
      <c r="Y45" s="22">
        <f aca="true" t="shared" si="68" ref="Y45:AJ45">SUM(Y43:Y44)</f>
        <v>23172</v>
      </c>
      <c r="Z45" s="22">
        <f t="shared" si="68"/>
        <v>23057</v>
      </c>
      <c r="AA45" s="22">
        <f t="shared" si="68"/>
        <v>5589</v>
      </c>
      <c r="AB45" s="22">
        <f t="shared" si="68"/>
        <v>11140</v>
      </c>
      <c r="AC45" s="23">
        <f t="shared" si="68"/>
        <v>3738</v>
      </c>
      <c r="AD45" s="22">
        <f t="shared" si="68"/>
        <v>4529</v>
      </c>
      <c r="AE45" s="22">
        <f t="shared" si="68"/>
        <v>68082</v>
      </c>
      <c r="AF45" s="22">
        <f t="shared" si="68"/>
        <v>46051</v>
      </c>
      <c r="AG45" s="22">
        <f t="shared" si="68"/>
        <v>36556</v>
      </c>
      <c r="AH45" s="22">
        <f t="shared" si="68"/>
        <v>40880</v>
      </c>
      <c r="AI45" s="25">
        <f t="shared" si="68"/>
        <v>43039</v>
      </c>
      <c r="AJ45" s="52">
        <f t="shared" si="68"/>
        <v>56485</v>
      </c>
      <c r="AK45" s="22">
        <f>SUM(AK43:AK44)</f>
        <v>87041</v>
      </c>
      <c r="AL45" s="22">
        <f>SUM(AL43:AL44)</f>
        <v>284499</v>
      </c>
      <c r="AM45" s="22">
        <f>SUM(AM43:AM44)</f>
        <v>292450</v>
      </c>
      <c r="AN45" s="22">
        <f>SUM(AN43:AN44)</f>
        <v>193726</v>
      </c>
      <c r="AO45" s="62">
        <f>SUM(AO43:AO44)</f>
        <v>180279</v>
      </c>
      <c r="AQ45" s="123"/>
      <c r="AR45" s="125"/>
      <c r="AS45" s="20" t="s">
        <v>12</v>
      </c>
      <c r="AT45" s="22">
        <f aca="true" t="shared" si="69" ref="AT45:BE45">SUM(AT43:AT44)</f>
        <v>23796976</v>
      </c>
      <c r="AU45" s="22">
        <f t="shared" si="69"/>
        <v>26794854</v>
      </c>
      <c r="AV45" s="22">
        <f t="shared" si="69"/>
        <v>21788130</v>
      </c>
      <c r="AW45" s="22">
        <f t="shared" si="69"/>
        <v>21436874</v>
      </c>
      <c r="AX45" s="23">
        <f t="shared" si="69"/>
        <v>22232498</v>
      </c>
      <c r="AY45" s="22">
        <f t="shared" si="69"/>
        <v>22531359</v>
      </c>
      <c r="AZ45" s="22">
        <f t="shared" si="69"/>
        <v>21250510</v>
      </c>
      <c r="BA45" s="22">
        <f t="shared" si="69"/>
        <v>18689502</v>
      </c>
      <c r="BB45" s="22">
        <f t="shared" si="69"/>
        <v>19835041</v>
      </c>
      <c r="BC45" s="22">
        <f t="shared" si="69"/>
        <v>20957990</v>
      </c>
      <c r="BD45" s="25">
        <f t="shared" si="69"/>
        <v>21919982</v>
      </c>
      <c r="BE45" s="52">
        <f t="shared" si="69"/>
        <v>23340144</v>
      </c>
      <c r="BF45" s="22">
        <f>SUM(BF43:BF44)</f>
        <v>23737303</v>
      </c>
      <c r="BG45" s="22">
        <f>SUM(BG43:BG44)</f>
        <v>24448861</v>
      </c>
      <c r="BH45" s="22">
        <f>SUM(BH43:BH44)</f>
        <v>25433722</v>
      </c>
      <c r="BI45" s="22">
        <f>SUM(BI43:BI44)</f>
        <v>23169066</v>
      </c>
      <c r="BJ45" s="62">
        <f>SUM(BJ43:BJ44)</f>
        <v>25427700</v>
      </c>
    </row>
    <row r="46" spans="1:62" ht="12" customHeight="1">
      <c r="A46" s="138"/>
      <c r="B46" s="136"/>
      <c r="C46" s="26"/>
      <c r="D46" s="30">
        <f aca="true" t="shared" si="70" ref="D46:T46">D45/$D45*100</f>
        <v>100</v>
      </c>
      <c r="E46" s="30">
        <f t="shared" si="70"/>
        <v>122.4959760660041</v>
      </c>
      <c r="F46" s="30">
        <f t="shared" si="70"/>
        <v>108.05343691531138</v>
      </c>
      <c r="G46" s="30">
        <f t="shared" si="70"/>
        <v>96.49621893294784</v>
      </c>
      <c r="H46" s="30">
        <f t="shared" si="70"/>
        <v>82.16080421443759</v>
      </c>
      <c r="I46" s="30">
        <f t="shared" si="70"/>
        <v>94.612143811263</v>
      </c>
      <c r="J46" s="30">
        <f t="shared" si="70"/>
        <v>136.38479405424596</v>
      </c>
      <c r="K46" s="30">
        <f t="shared" si="70"/>
        <v>125.01630070330864</v>
      </c>
      <c r="L46" s="30">
        <f t="shared" si="70"/>
        <v>171.88877003362236</v>
      </c>
      <c r="M46" s="30">
        <f t="shared" si="70"/>
        <v>186.77635899137513</v>
      </c>
      <c r="N46" s="80">
        <f t="shared" si="70"/>
        <v>199.78528705867248</v>
      </c>
      <c r="O46" s="53">
        <f t="shared" si="70"/>
        <v>200.87602261292346</v>
      </c>
      <c r="P46" s="30">
        <f t="shared" si="70"/>
        <v>117.58225184064526</v>
      </c>
      <c r="Q46" s="30">
        <f t="shared" si="70"/>
        <v>91.0529828933497</v>
      </c>
      <c r="R46" s="30">
        <f t="shared" si="70"/>
        <v>87.36519531065699</v>
      </c>
      <c r="S46" s="30">
        <f t="shared" si="70"/>
        <v>88.60536364684053</v>
      </c>
      <c r="T46" s="63">
        <f t="shared" si="70"/>
        <v>90.32298983130029</v>
      </c>
      <c r="V46" s="138"/>
      <c r="W46" s="136"/>
      <c r="X46" s="26"/>
      <c r="Y46" s="30">
        <f aca="true" t="shared" si="71" ref="Y46:AO46">Y45/$Y45*100</f>
        <v>100</v>
      </c>
      <c r="Z46" s="30">
        <f t="shared" si="71"/>
        <v>99.50371137579837</v>
      </c>
      <c r="AA46" s="30">
        <f t="shared" si="71"/>
        <v>24.119627136198858</v>
      </c>
      <c r="AB46" s="30">
        <f t="shared" si="71"/>
        <v>48.07526324874849</v>
      </c>
      <c r="AC46" s="30">
        <f t="shared" si="71"/>
        <v>16.131538063179697</v>
      </c>
      <c r="AD46" s="30">
        <f t="shared" si="71"/>
        <v>19.545140687036078</v>
      </c>
      <c r="AE46" s="30">
        <f t="shared" si="71"/>
        <v>293.8114966338685</v>
      </c>
      <c r="AF46" s="30">
        <f t="shared" si="71"/>
        <v>198.73554289659933</v>
      </c>
      <c r="AG46" s="30">
        <f t="shared" si="71"/>
        <v>157.75936475056102</v>
      </c>
      <c r="AH46" s="30">
        <f t="shared" si="71"/>
        <v>176.41981702054204</v>
      </c>
      <c r="AI46" s="80">
        <f t="shared" si="71"/>
        <v>185.73709649577074</v>
      </c>
      <c r="AJ46" s="53">
        <f t="shared" si="71"/>
        <v>243.76402554807527</v>
      </c>
      <c r="AK46" s="30">
        <f t="shared" si="71"/>
        <v>375.63007077507336</v>
      </c>
      <c r="AL46" s="30">
        <f t="shared" si="71"/>
        <v>1227.7705851890212</v>
      </c>
      <c r="AM46" s="30">
        <f t="shared" si="71"/>
        <v>1262.083549110996</v>
      </c>
      <c r="AN46" s="30">
        <f t="shared" si="71"/>
        <v>836.0348696702918</v>
      </c>
      <c r="AO46" s="63">
        <f t="shared" si="71"/>
        <v>778.0036250647333</v>
      </c>
      <c r="AQ46" s="123"/>
      <c r="AR46" s="136"/>
      <c r="AS46" s="16"/>
      <c r="AT46" s="34">
        <f aca="true" t="shared" si="72" ref="AT46:BJ46">AT45/$AT45*100</f>
        <v>100</v>
      </c>
      <c r="AU46" s="34">
        <f t="shared" si="72"/>
        <v>112.59772670275416</v>
      </c>
      <c r="AV46" s="34">
        <f t="shared" si="72"/>
        <v>91.55839800821751</v>
      </c>
      <c r="AW46" s="34">
        <f t="shared" si="72"/>
        <v>90.08234491642972</v>
      </c>
      <c r="AX46" s="34">
        <f t="shared" si="72"/>
        <v>93.42572770590684</v>
      </c>
      <c r="AY46" s="34">
        <f t="shared" si="72"/>
        <v>94.68160576369031</v>
      </c>
      <c r="AZ46" s="34">
        <f t="shared" si="72"/>
        <v>89.29920339458258</v>
      </c>
      <c r="BA46" s="34">
        <f>BA45/$AT45*100</f>
        <v>78.53729818444158</v>
      </c>
      <c r="BB46" s="34">
        <f t="shared" si="72"/>
        <v>83.35109889592694</v>
      </c>
      <c r="BC46" s="34">
        <f t="shared" si="72"/>
        <v>88.06997157958222</v>
      </c>
      <c r="BD46" s="41">
        <f t="shared" si="72"/>
        <v>92.11246840775064</v>
      </c>
      <c r="BE46" s="54">
        <f t="shared" si="72"/>
        <v>98.0802938995274</v>
      </c>
      <c r="BF46" s="30">
        <f t="shared" si="72"/>
        <v>99.7492412481317</v>
      </c>
      <c r="BG46" s="30">
        <f t="shared" si="72"/>
        <v>102.73936066498533</v>
      </c>
      <c r="BH46" s="30">
        <f t="shared" si="72"/>
        <v>106.87795793885743</v>
      </c>
      <c r="BI46" s="30">
        <f t="shared" si="72"/>
        <v>97.36138743006674</v>
      </c>
      <c r="BJ46" s="63">
        <f t="shared" si="72"/>
        <v>106.85265220253196</v>
      </c>
    </row>
    <row r="47" spans="1:62" ht="12" customHeight="1">
      <c r="A47" s="138"/>
      <c r="B47" s="126" t="s">
        <v>12</v>
      </c>
      <c r="C47" s="16" t="s">
        <v>106</v>
      </c>
      <c r="D47" s="18">
        <f>SUM(D39,D43)</f>
        <v>5743525</v>
      </c>
      <c r="E47" s="18">
        <f aca="true" t="shared" si="73" ref="E47:T48">SUM(E39,E43)</f>
        <v>8787679</v>
      </c>
      <c r="F47" s="18">
        <f t="shared" si="73"/>
        <v>7025784</v>
      </c>
      <c r="G47" s="18">
        <f t="shared" si="73"/>
        <v>7177291</v>
      </c>
      <c r="H47" s="19">
        <f t="shared" si="73"/>
        <v>6812175</v>
      </c>
      <c r="I47" s="18">
        <f t="shared" si="73"/>
        <v>6839559</v>
      </c>
      <c r="J47" s="18">
        <f t="shared" si="73"/>
        <v>7775608</v>
      </c>
      <c r="K47" s="18">
        <f t="shared" si="73"/>
        <v>7157701</v>
      </c>
      <c r="L47" s="18">
        <f t="shared" si="73"/>
        <v>7613355</v>
      </c>
      <c r="M47" s="18">
        <f t="shared" si="73"/>
        <v>7922647</v>
      </c>
      <c r="N47" s="24">
        <f t="shared" si="73"/>
        <v>8750335</v>
      </c>
      <c r="O47" s="1">
        <f t="shared" si="73"/>
        <v>8868800</v>
      </c>
      <c r="P47" s="18">
        <f t="shared" si="73"/>
        <v>9047161</v>
      </c>
      <c r="Q47" s="18">
        <f t="shared" si="73"/>
        <v>9595878</v>
      </c>
      <c r="R47" s="18">
        <f t="shared" si="73"/>
        <v>9288291</v>
      </c>
      <c r="S47" s="18">
        <f t="shared" si="73"/>
        <v>8558559</v>
      </c>
      <c r="T47" s="61">
        <f t="shared" si="73"/>
        <v>8659140</v>
      </c>
      <c r="V47" s="138"/>
      <c r="W47" s="126" t="s">
        <v>12</v>
      </c>
      <c r="X47" s="16" t="s">
        <v>106</v>
      </c>
      <c r="Y47" s="18">
        <f aca="true" t="shared" si="74" ref="Y47:AO48">SUM(Y39,Y43)</f>
        <v>10678</v>
      </c>
      <c r="Z47" s="18">
        <f t="shared" si="74"/>
        <v>12389</v>
      </c>
      <c r="AA47" s="18">
        <f t="shared" si="74"/>
        <v>69444</v>
      </c>
      <c r="AB47" s="18">
        <f t="shared" si="74"/>
        <v>212721</v>
      </c>
      <c r="AC47" s="19">
        <f t="shared" si="74"/>
        <v>433109</v>
      </c>
      <c r="AD47" s="18">
        <f t="shared" si="74"/>
        <v>719543</v>
      </c>
      <c r="AE47" s="22">
        <f t="shared" si="74"/>
        <v>411641</v>
      </c>
      <c r="AF47" s="22">
        <f t="shared" si="74"/>
        <v>321885</v>
      </c>
      <c r="AG47" s="22">
        <f t="shared" si="74"/>
        <v>223309</v>
      </c>
      <c r="AH47" s="22">
        <f t="shared" si="74"/>
        <v>261477</v>
      </c>
      <c r="AI47" s="25">
        <f t="shared" si="74"/>
        <v>209580</v>
      </c>
      <c r="AJ47" s="52">
        <f t="shared" si="74"/>
        <v>302795</v>
      </c>
      <c r="AK47" s="18">
        <f t="shared" si="74"/>
        <v>316378</v>
      </c>
      <c r="AL47" s="18">
        <f t="shared" si="74"/>
        <v>461897</v>
      </c>
      <c r="AM47" s="18">
        <f>SUM(AM39,AM43)</f>
        <v>393980</v>
      </c>
      <c r="AN47" s="18">
        <f t="shared" si="74"/>
        <v>189380</v>
      </c>
      <c r="AO47" s="61">
        <f t="shared" si="74"/>
        <v>224139</v>
      </c>
      <c r="AQ47" s="123"/>
      <c r="AR47" s="126" t="s">
        <v>12</v>
      </c>
      <c r="AS47" s="20" t="s">
        <v>106</v>
      </c>
      <c r="AT47" s="22">
        <f>SUM(AT39,AT43)</f>
        <v>83931231</v>
      </c>
      <c r="AU47" s="22">
        <f aca="true" t="shared" si="75" ref="AU47:BJ48">SUM(AU39,AU43)</f>
        <v>87239681</v>
      </c>
      <c r="AV47" s="22">
        <f t="shared" si="75"/>
        <v>87243642</v>
      </c>
      <c r="AW47" s="22">
        <f t="shared" si="75"/>
        <v>90092410</v>
      </c>
      <c r="AX47" s="22">
        <f t="shared" si="75"/>
        <v>86938712</v>
      </c>
      <c r="AY47" s="22">
        <f t="shared" si="75"/>
        <v>89908942</v>
      </c>
      <c r="AZ47" s="22">
        <f t="shared" si="75"/>
        <v>93377181</v>
      </c>
      <c r="BA47" s="22">
        <f t="shared" si="75"/>
        <v>87212526</v>
      </c>
      <c r="BB47" s="22">
        <f t="shared" si="75"/>
        <v>92672873</v>
      </c>
      <c r="BC47" s="22">
        <f t="shared" si="75"/>
        <v>97848024</v>
      </c>
      <c r="BD47" s="25">
        <f t="shared" si="75"/>
        <v>108306166</v>
      </c>
      <c r="BE47" s="52">
        <f t="shared" si="75"/>
        <v>112099803</v>
      </c>
      <c r="BF47" s="18">
        <f t="shared" si="75"/>
        <v>118918473</v>
      </c>
      <c r="BG47" s="18">
        <f t="shared" si="75"/>
        <v>125954165</v>
      </c>
      <c r="BH47" s="18">
        <f t="shared" si="75"/>
        <v>122756023</v>
      </c>
      <c r="BI47" s="18">
        <f t="shared" si="75"/>
        <v>103498513</v>
      </c>
      <c r="BJ47" s="61">
        <f t="shared" si="75"/>
        <v>121183138</v>
      </c>
    </row>
    <row r="48" spans="1:62" ht="12">
      <c r="A48" s="138"/>
      <c r="B48" s="125"/>
      <c r="C48" s="16" t="s">
        <v>108</v>
      </c>
      <c r="D48" s="18">
        <f>SUM(D40,D44)</f>
        <v>8749018</v>
      </c>
      <c r="E48" s="18">
        <f t="shared" si="73"/>
        <v>14335102</v>
      </c>
      <c r="F48" s="18">
        <f t="shared" si="73"/>
        <v>12647994</v>
      </c>
      <c r="G48" s="18">
        <f t="shared" si="73"/>
        <v>12606497</v>
      </c>
      <c r="H48" s="19">
        <f t="shared" si="73"/>
        <v>11594845</v>
      </c>
      <c r="I48" s="18">
        <f t="shared" si="73"/>
        <v>13479170</v>
      </c>
      <c r="J48" s="18">
        <f t="shared" si="73"/>
        <v>16157290</v>
      </c>
      <c r="K48" s="18">
        <f t="shared" si="73"/>
        <v>17098692</v>
      </c>
      <c r="L48" s="18">
        <f t="shared" si="73"/>
        <v>17318883</v>
      </c>
      <c r="M48" s="18">
        <f t="shared" si="73"/>
        <v>19121016</v>
      </c>
      <c r="N48" s="24">
        <f t="shared" si="73"/>
        <v>20468461</v>
      </c>
      <c r="O48" s="1">
        <f t="shared" si="73"/>
        <v>21645207</v>
      </c>
      <c r="P48" s="18">
        <f t="shared" si="73"/>
        <v>22403410</v>
      </c>
      <c r="Q48" s="18">
        <f t="shared" si="73"/>
        <v>22345740</v>
      </c>
      <c r="R48" s="18">
        <f t="shared" si="73"/>
        <v>21858300</v>
      </c>
      <c r="S48" s="18">
        <f t="shared" si="73"/>
        <v>20979050</v>
      </c>
      <c r="T48" s="61">
        <f t="shared" si="73"/>
        <v>22765022</v>
      </c>
      <c r="V48" s="138"/>
      <c r="W48" s="125"/>
      <c r="X48" s="16" t="s">
        <v>108</v>
      </c>
      <c r="Y48" s="18">
        <f t="shared" si="74"/>
        <v>12494</v>
      </c>
      <c r="Z48" s="18">
        <f t="shared" si="74"/>
        <v>10668</v>
      </c>
      <c r="AA48" s="18">
        <f t="shared" si="74"/>
        <v>145132</v>
      </c>
      <c r="AB48" s="18">
        <f t="shared" si="74"/>
        <v>231849</v>
      </c>
      <c r="AC48" s="19">
        <f t="shared" si="74"/>
        <v>402952</v>
      </c>
      <c r="AD48" s="18">
        <f t="shared" si="74"/>
        <v>947928</v>
      </c>
      <c r="AE48" s="18">
        <f t="shared" si="74"/>
        <v>191349</v>
      </c>
      <c r="AF48" s="18">
        <f t="shared" si="74"/>
        <v>150440</v>
      </c>
      <c r="AG48" s="18">
        <f t="shared" si="74"/>
        <v>66413</v>
      </c>
      <c r="AH48" s="18">
        <f t="shared" si="74"/>
        <v>64760</v>
      </c>
      <c r="AI48" s="24">
        <f t="shared" si="74"/>
        <v>76790</v>
      </c>
      <c r="AJ48" s="1">
        <f t="shared" si="74"/>
        <v>88627</v>
      </c>
      <c r="AK48" s="18">
        <f t="shared" si="74"/>
        <v>97468</v>
      </c>
      <c r="AL48" s="18">
        <f t="shared" si="74"/>
        <v>293744</v>
      </c>
      <c r="AM48" s="18">
        <f>SUM(AM40,AM44)</f>
        <v>265019</v>
      </c>
      <c r="AN48" s="18">
        <f t="shared" si="74"/>
        <v>130006</v>
      </c>
      <c r="AO48" s="61">
        <f t="shared" si="74"/>
        <v>122463</v>
      </c>
      <c r="AQ48" s="123"/>
      <c r="AR48" s="125"/>
      <c r="AS48" s="16" t="s">
        <v>108</v>
      </c>
      <c r="AT48" s="18">
        <f>SUM(AT40,AT44)</f>
        <v>86088410</v>
      </c>
      <c r="AU48" s="18">
        <f t="shared" si="75"/>
        <v>94357641</v>
      </c>
      <c r="AV48" s="18">
        <f t="shared" si="75"/>
        <v>97874151</v>
      </c>
      <c r="AW48" s="18">
        <f t="shared" si="75"/>
        <v>98037243</v>
      </c>
      <c r="AX48" s="18">
        <f t="shared" si="75"/>
        <v>93240921</v>
      </c>
      <c r="AY48" s="18">
        <f t="shared" si="75"/>
        <v>103778275</v>
      </c>
      <c r="AZ48" s="18">
        <f t="shared" si="75"/>
        <v>119218794</v>
      </c>
      <c r="BA48" s="18">
        <f t="shared" si="75"/>
        <v>119023321</v>
      </c>
      <c r="BB48" s="18">
        <f t="shared" si="75"/>
        <v>120153099</v>
      </c>
      <c r="BC48" s="18">
        <f t="shared" si="75"/>
        <v>127640215</v>
      </c>
      <c r="BD48" s="24">
        <f t="shared" si="75"/>
        <v>137971047</v>
      </c>
      <c r="BE48" s="1">
        <f t="shared" si="75"/>
        <v>142962859</v>
      </c>
      <c r="BF48" s="18">
        <f t="shared" si="75"/>
        <v>149422332</v>
      </c>
      <c r="BG48" s="18">
        <f t="shared" si="75"/>
        <v>151800860</v>
      </c>
      <c r="BH48" s="18">
        <f t="shared" si="75"/>
        <v>153979076</v>
      </c>
      <c r="BI48" s="18">
        <f t="shared" si="75"/>
        <v>137145432</v>
      </c>
      <c r="BJ48" s="61">
        <f t="shared" si="75"/>
        <v>154256815</v>
      </c>
    </row>
    <row r="49" spans="1:62" ht="12">
      <c r="A49" s="138"/>
      <c r="B49" s="125"/>
      <c r="C49" s="20" t="s">
        <v>12</v>
      </c>
      <c r="D49" s="22">
        <f>SUM(D47:D48)</f>
        <v>14492543</v>
      </c>
      <c r="E49" s="22">
        <f aca="true" t="shared" si="76" ref="E49:O49">SUM(E47:E48)</f>
        <v>23122781</v>
      </c>
      <c r="F49" s="22">
        <f t="shared" si="76"/>
        <v>19673778</v>
      </c>
      <c r="G49" s="22">
        <f t="shared" si="76"/>
        <v>19783788</v>
      </c>
      <c r="H49" s="23">
        <f t="shared" si="76"/>
        <v>18407020</v>
      </c>
      <c r="I49" s="22">
        <f t="shared" si="76"/>
        <v>20318729</v>
      </c>
      <c r="J49" s="22">
        <f t="shared" si="76"/>
        <v>23932898</v>
      </c>
      <c r="K49" s="22">
        <f t="shared" si="76"/>
        <v>24256393</v>
      </c>
      <c r="L49" s="22">
        <f t="shared" si="76"/>
        <v>24932238</v>
      </c>
      <c r="M49" s="22">
        <f t="shared" si="76"/>
        <v>27043663</v>
      </c>
      <c r="N49" s="25">
        <f t="shared" si="76"/>
        <v>29218796</v>
      </c>
      <c r="O49" s="52">
        <f t="shared" si="76"/>
        <v>30514007</v>
      </c>
      <c r="P49" s="22">
        <f>SUM(P47:P48)</f>
        <v>31450571</v>
      </c>
      <c r="Q49" s="22">
        <f>SUM(Q47:Q48)</f>
        <v>31941618</v>
      </c>
      <c r="R49" s="22">
        <f>SUM(R47:R48)</f>
        <v>31146591</v>
      </c>
      <c r="S49" s="22">
        <f>SUM(S47:S48)</f>
        <v>29537609</v>
      </c>
      <c r="T49" s="62">
        <f>SUM(T47:T48)</f>
        <v>31424162</v>
      </c>
      <c r="V49" s="138"/>
      <c r="W49" s="125"/>
      <c r="X49" s="20" t="s">
        <v>12</v>
      </c>
      <c r="Y49" s="22">
        <f aca="true" t="shared" si="77" ref="Y49:AJ49">SUM(Y47:Y48)</f>
        <v>23172</v>
      </c>
      <c r="Z49" s="22">
        <f t="shared" si="77"/>
        <v>23057</v>
      </c>
      <c r="AA49" s="22">
        <f t="shared" si="77"/>
        <v>214576</v>
      </c>
      <c r="AB49" s="22">
        <f t="shared" si="77"/>
        <v>444570</v>
      </c>
      <c r="AC49" s="23">
        <f t="shared" si="77"/>
        <v>836061</v>
      </c>
      <c r="AD49" s="22">
        <f t="shared" si="77"/>
        <v>1667471</v>
      </c>
      <c r="AE49" s="22">
        <f t="shared" si="77"/>
        <v>602990</v>
      </c>
      <c r="AF49" s="22">
        <f t="shared" si="77"/>
        <v>472325</v>
      </c>
      <c r="AG49" s="22">
        <f t="shared" si="77"/>
        <v>289722</v>
      </c>
      <c r="AH49" s="22">
        <f t="shared" si="77"/>
        <v>326237</v>
      </c>
      <c r="AI49" s="25">
        <f t="shared" si="77"/>
        <v>286370</v>
      </c>
      <c r="AJ49" s="52">
        <f t="shared" si="77"/>
        <v>391422</v>
      </c>
      <c r="AK49" s="22">
        <f>SUM(AK47:AK48)</f>
        <v>413846</v>
      </c>
      <c r="AL49" s="22">
        <f>SUM(AL47:AL48)</f>
        <v>755641</v>
      </c>
      <c r="AM49" s="22">
        <f>SUM(AM47:AM48)</f>
        <v>658999</v>
      </c>
      <c r="AN49" s="22">
        <f>SUM(AN47:AN48)</f>
        <v>319386</v>
      </c>
      <c r="AO49" s="62">
        <f>SUM(AO47:AO48)</f>
        <v>346602</v>
      </c>
      <c r="AQ49" s="123"/>
      <c r="AR49" s="125"/>
      <c r="AS49" s="20" t="s">
        <v>12</v>
      </c>
      <c r="AT49" s="22">
        <f aca="true" t="shared" si="78" ref="AT49:BF49">SUM(AT47:AT48)</f>
        <v>170019641</v>
      </c>
      <c r="AU49" s="22">
        <f t="shared" si="78"/>
        <v>181597322</v>
      </c>
      <c r="AV49" s="22">
        <f t="shared" si="78"/>
        <v>185117793</v>
      </c>
      <c r="AW49" s="22">
        <f t="shared" si="78"/>
        <v>188129653</v>
      </c>
      <c r="AX49" s="23">
        <f t="shared" si="78"/>
        <v>180179633</v>
      </c>
      <c r="AY49" s="22">
        <f t="shared" si="78"/>
        <v>193687217</v>
      </c>
      <c r="AZ49" s="22">
        <f t="shared" si="78"/>
        <v>212595975</v>
      </c>
      <c r="BA49" s="22">
        <f t="shared" si="78"/>
        <v>206235847</v>
      </c>
      <c r="BB49" s="22">
        <f t="shared" si="78"/>
        <v>212825972</v>
      </c>
      <c r="BC49" s="22">
        <f t="shared" si="78"/>
        <v>225488239</v>
      </c>
      <c r="BD49" s="25">
        <f t="shared" si="78"/>
        <v>246277213</v>
      </c>
      <c r="BE49" s="52">
        <f t="shared" si="78"/>
        <v>255062662</v>
      </c>
      <c r="BF49" s="22">
        <f t="shared" si="78"/>
        <v>268340805</v>
      </c>
      <c r="BG49" s="22">
        <f>SUM(BG47:BG48)</f>
        <v>277755025</v>
      </c>
      <c r="BH49" s="22">
        <f>SUM(BH47:BH48)</f>
        <v>276735099</v>
      </c>
      <c r="BI49" s="22">
        <f>SUM(BI47:BI48)</f>
        <v>240643945</v>
      </c>
      <c r="BJ49" s="62">
        <f>SUM(BJ47:BJ48)</f>
        <v>275439953</v>
      </c>
    </row>
    <row r="50" spans="1:62" ht="12.75" thickBot="1">
      <c r="A50" s="138"/>
      <c r="B50" s="125"/>
      <c r="C50" s="16"/>
      <c r="D50" s="34">
        <f aca="true" t="shared" si="79" ref="D50:T50">D49/$D49*100</f>
        <v>100</v>
      </c>
      <c r="E50" s="34">
        <f t="shared" si="79"/>
        <v>159.54950763299442</v>
      </c>
      <c r="F50" s="34">
        <f t="shared" si="79"/>
        <v>135.75104106987988</v>
      </c>
      <c r="G50" s="34">
        <f t="shared" si="79"/>
        <v>136.51012110159</v>
      </c>
      <c r="H50" s="34">
        <f t="shared" si="79"/>
        <v>127.01028384045505</v>
      </c>
      <c r="I50" s="34">
        <f t="shared" si="79"/>
        <v>140.20126764502268</v>
      </c>
      <c r="J50" s="34">
        <f t="shared" si="79"/>
        <v>165.13939617084455</v>
      </c>
      <c r="K50" s="34">
        <f t="shared" si="79"/>
        <v>167.37154411065058</v>
      </c>
      <c r="L50" s="34">
        <f t="shared" si="79"/>
        <v>172.03494238381768</v>
      </c>
      <c r="M50" s="34">
        <f t="shared" si="79"/>
        <v>186.60398661573748</v>
      </c>
      <c r="N50" s="41">
        <f t="shared" si="79"/>
        <v>201.61262243624188</v>
      </c>
      <c r="O50" s="44">
        <f t="shared" si="79"/>
        <v>210.54970821890953</v>
      </c>
      <c r="P50" s="39">
        <f t="shared" si="79"/>
        <v>217.0120937367583</v>
      </c>
      <c r="Q50" s="39">
        <f t="shared" si="79"/>
        <v>220.40036727853766</v>
      </c>
      <c r="R50" s="39">
        <f t="shared" si="79"/>
        <v>214.9146012539</v>
      </c>
      <c r="S50" s="39">
        <f t="shared" si="79"/>
        <v>203.81246410654086</v>
      </c>
      <c r="T50" s="64">
        <f t="shared" si="79"/>
        <v>216.829868988486</v>
      </c>
      <c r="V50" s="140"/>
      <c r="W50" s="127"/>
      <c r="X50" s="35"/>
      <c r="Y50" s="39">
        <f aca="true" t="shared" si="80" ref="Y50:AO50">Y49/$Y49*100</f>
        <v>100</v>
      </c>
      <c r="Z50" s="39">
        <f t="shared" si="80"/>
        <v>99.50371137579837</v>
      </c>
      <c r="AA50" s="39">
        <f t="shared" si="80"/>
        <v>926.014155014673</v>
      </c>
      <c r="AB50" s="39">
        <f t="shared" si="80"/>
        <v>1918.5655100983947</v>
      </c>
      <c r="AC50" s="39">
        <f t="shared" si="80"/>
        <v>3608.0657690315898</v>
      </c>
      <c r="AD50" s="39">
        <f t="shared" si="80"/>
        <v>7196.059899879164</v>
      </c>
      <c r="AE50" s="39">
        <f t="shared" si="80"/>
        <v>2602.235456585534</v>
      </c>
      <c r="AF50" s="39">
        <f t="shared" si="80"/>
        <v>2038.343690661143</v>
      </c>
      <c r="AG50" s="39">
        <f t="shared" si="80"/>
        <v>1250.3107198342827</v>
      </c>
      <c r="AH50" s="39">
        <f t="shared" si="80"/>
        <v>1407.8931469014326</v>
      </c>
      <c r="AI50" s="43">
        <f t="shared" si="80"/>
        <v>1235.8449853271188</v>
      </c>
      <c r="AJ50" s="56">
        <f t="shared" si="80"/>
        <v>1689.2024857586744</v>
      </c>
      <c r="AK50" s="39">
        <f t="shared" si="80"/>
        <v>1785.9744519247367</v>
      </c>
      <c r="AL50" s="39">
        <f t="shared" si="80"/>
        <v>3261.008976350768</v>
      </c>
      <c r="AM50" s="39">
        <f t="shared" si="80"/>
        <v>2843.94527878474</v>
      </c>
      <c r="AN50" s="39">
        <f t="shared" si="80"/>
        <v>1378.327291558778</v>
      </c>
      <c r="AO50" s="64">
        <f t="shared" si="80"/>
        <v>1495.7793889176592</v>
      </c>
      <c r="AQ50" s="124"/>
      <c r="AR50" s="127"/>
      <c r="AS50" s="35"/>
      <c r="AT50" s="39">
        <f aca="true" t="shared" si="81" ref="AT50:BJ50">AT49/$AT49*100</f>
        <v>100</v>
      </c>
      <c r="AU50" s="39">
        <f t="shared" si="81"/>
        <v>106.80961383749774</v>
      </c>
      <c r="AV50" s="39">
        <f t="shared" si="81"/>
        <v>108.8802399012241</v>
      </c>
      <c r="AW50" s="39">
        <f t="shared" si="81"/>
        <v>110.65171758596996</v>
      </c>
      <c r="AX50" s="39">
        <f t="shared" si="81"/>
        <v>105.97577546937652</v>
      </c>
      <c r="AY50" s="39">
        <f t="shared" si="81"/>
        <v>113.92049522090215</v>
      </c>
      <c r="AZ50" s="39">
        <f t="shared" si="81"/>
        <v>125.04200911705254</v>
      </c>
      <c r="BA50" s="39">
        <f t="shared" si="81"/>
        <v>121.30118954903568</v>
      </c>
      <c r="BB50" s="39">
        <f>BB49/$AT49*100</f>
        <v>125.17728584075765</v>
      </c>
      <c r="BC50" s="39">
        <f t="shared" si="81"/>
        <v>132.62481774091032</v>
      </c>
      <c r="BD50" s="43">
        <f t="shared" si="81"/>
        <v>144.85221328046447</v>
      </c>
      <c r="BE50" s="56">
        <f t="shared" si="81"/>
        <v>150.01952744977268</v>
      </c>
      <c r="BF50" s="39">
        <f t="shared" si="81"/>
        <v>157.82929749863428</v>
      </c>
      <c r="BG50" s="39">
        <f t="shared" si="81"/>
        <v>163.36643423450116</v>
      </c>
      <c r="BH50" s="39">
        <f t="shared" si="81"/>
        <v>162.7665470720527</v>
      </c>
      <c r="BI50" s="39">
        <f t="shared" si="81"/>
        <v>141.53890902522258</v>
      </c>
      <c r="BJ50" s="64">
        <f t="shared" si="81"/>
        <v>162.00478449428087</v>
      </c>
    </row>
    <row r="51" spans="1:57" ht="12" customHeight="1">
      <c r="A51" s="139" t="s">
        <v>17</v>
      </c>
      <c r="B51" s="135" t="s">
        <v>117</v>
      </c>
      <c r="C51" s="12" t="s">
        <v>95</v>
      </c>
      <c r="D51" s="14"/>
      <c r="E51" s="14">
        <v>23570</v>
      </c>
      <c r="F51" s="14">
        <v>1832</v>
      </c>
      <c r="G51" s="14">
        <v>1104</v>
      </c>
      <c r="H51" s="15">
        <v>34841</v>
      </c>
      <c r="I51" s="14">
        <v>19040</v>
      </c>
      <c r="J51" s="14">
        <v>1717</v>
      </c>
      <c r="K51" s="14">
        <v>7026</v>
      </c>
      <c r="L51" s="14">
        <v>19430</v>
      </c>
      <c r="M51" s="14">
        <v>14069</v>
      </c>
      <c r="N51" s="13">
        <v>13363</v>
      </c>
      <c r="O51" s="55">
        <v>11800</v>
      </c>
      <c r="P51" s="14">
        <v>14812</v>
      </c>
      <c r="Q51" s="14">
        <v>10376</v>
      </c>
      <c r="R51" s="14">
        <v>8410</v>
      </c>
      <c r="S51" s="14">
        <v>2757</v>
      </c>
      <c r="T51" s="60">
        <v>3152</v>
      </c>
      <c r="V51" s="139" t="s">
        <v>34</v>
      </c>
      <c r="W51" s="135" t="s">
        <v>117</v>
      </c>
      <c r="X51" s="12" t="s">
        <v>95</v>
      </c>
      <c r="Y51" s="14">
        <v>12970569</v>
      </c>
      <c r="Z51" s="14">
        <v>15331628</v>
      </c>
      <c r="AA51" s="14">
        <v>14835224</v>
      </c>
      <c r="AB51" s="14">
        <v>14832747</v>
      </c>
      <c r="AC51" s="15">
        <v>14890631</v>
      </c>
      <c r="AD51" s="14">
        <v>15304277</v>
      </c>
      <c r="AE51" s="14">
        <v>14913531</v>
      </c>
      <c r="AF51" s="14">
        <v>14284838</v>
      </c>
      <c r="AG51" s="14">
        <v>15053061</v>
      </c>
      <c r="AH51" s="14">
        <v>16266632</v>
      </c>
      <c r="AI51" s="13">
        <v>18714121</v>
      </c>
      <c r="AJ51" s="55">
        <v>19663519</v>
      </c>
      <c r="AK51" s="14">
        <v>21212015</v>
      </c>
      <c r="AL51" s="14">
        <v>22808288</v>
      </c>
      <c r="AM51" s="14">
        <v>23545819</v>
      </c>
      <c r="AN51" s="14">
        <v>17920701</v>
      </c>
      <c r="AO51" s="60">
        <v>22317346</v>
      </c>
      <c r="AQ51" s="113"/>
      <c r="AR51" s="114"/>
      <c r="AS51" s="115"/>
      <c r="AT51" s="1"/>
      <c r="AU51" s="1"/>
      <c r="AV51" s="1"/>
      <c r="AW51" s="1"/>
      <c r="AX51" s="1"/>
      <c r="AY51" s="1"/>
      <c r="AZ51" s="1"/>
      <c r="BA51" s="1"/>
      <c r="BB51" s="1"/>
      <c r="BC51" s="1"/>
      <c r="BD51" s="1"/>
      <c r="BE51" s="1"/>
    </row>
    <row r="52" spans="1:57" ht="12">
      <c r="A52" s="138"/>
      <c r="B52" s="125"/>
      <c r="C52" s="16" t="s">
        <v>98</v>
      </c>
      <c r="D52" s="18">
        <v>1864</v>
      </c>
      <c r="E52" s="18">
        <v>84139</v>
      </c>
      <c r="F52" s="18">
        <v>2059</v>
      </c>
      <c r="G52" s="18">
        <v>4205</v>
      </c>
      <c r="H52" s="19">
        <v>11395</v>
      </c>
      <c r="I52" s="18">
        <v>6425</v>
      </c>
      <c r="J52" s="18">
        <v>1396</v>
      </c>
      <c r="K52" s="18">
        <v>3694</v>
      </c>
      <c r="L52" s="18">
        <v>10709</v>
      </c>
      <c r="M52" s="18">
        <v>39563</v>
      </c>
      <c r="N52" s="24">
        <v>60736</v>
      </c>
      <c r="O52" s="1">
        <v>38964</v>
      </c>
      <c r="P52" s="18">
        <v>35809</v>
      </c>
      <c r="Q52" s="18">
        <v>27219</v>
      </c>
      <c r="R52" s="18">
        <v>24206</v>
      </c>
      <c r="S52" s="18">
        <v>34191</v>
      </c>
      <c r="T52" s="61">
        <v>52242</v>
      </c>
      <c r="V52" s="138"/>
      <c r="W52" s="125"/>
      <c r="X52" s="16" t="s">
        <v>98</v>
      </c>
      <c r="Y52" s="18">
        <v>9190261</v>
      </c>
      <c r="Z52" s="18">
        <v>11572261</v>
      </c>
      <c r="AA52" s="18">
        <v>11616391</v>
      </c>
      <c r="AB52" s="18">
        <v>11809418</v>
      </c>
      <c r="AC52" s="19">
        <v>10691725</v>
      </c>
      <c r="AD52" s="18">
        <v>12655469</v>
      </c>
      <c r="AE52" s="18">
        <v>16503768</v>
      </c>
      <c r="AF52" s="18">
        <v>17747759</v>
      </c>
      <c r="AG52" s="18">
        <v>17935345</v>
      </c>
      <c r="AH52" s="18">
        <v>19208080</v>
      </c>
      <c r="AI52" s="24">
        <v>20948815</v>
      </c>
      <c r="AJ52" s="1">
        <v>21789699</v>
      </c>
      <c r="AK52" s="18">
        <v>23233939</v>
      </c>
      <c r="AL52" s="18">
        <v>23342359</v>
      </c>
      <c r="AM52" s="18">
        <v>22995422</v>
      </c>
      <c r="AN52" s="18">
        <v>18927601</v>
      </c>
      <c r="AO52" s="61">
        <v>22215762</v>
      </c>
      <c r="AQ52" s="113"/>
      <c r="AR52" s="114"/>
      <c r="AS52" s="115"/>
      <c r="AT52" s="1"/>
      <c r="AU52" s="1"/>
      <c r="AV52" s="1"/>
      <c r="AW52" s="1"/>
      <c r="AX52" s="1"/>
      <c r="AY52" s="1"/>
      <c r="AZ52" s="1"/>
      <c r="BA52" s="1"/>
      <c r="BB52" s="1"/>
      <c r="BC52" s="1"/>
      <c r="BD52" s="1"/>
      <c r="BE52" s="1"/>
    </row>
    <row r="53" spans="1:57" ht="12">
      <c r="A53" s="138"/>
      <c r="B53" s="125"/>
      <c r="C53" s="20" t="s">
        <v>12</v>
      </c>
      <c r="D53" s="22">
        <f>SUM(D51:D52)</f>
        <v>1864</v>
      </c>
      <c r="E53" s="22">
        <f aca="true" t="shared" si="82" ref="E53:O53">SUM(E51:E52)</f>
        <v>107709</v>
      </c>
      <c r="F53" s="22">
        <f t="shared" si="82"/>
        <v>3891</v>
      </c>
      <c r="G53" s="22">
        <f t="shared" si="82"/>
        <v>5309</v>
      </c>
      <c r="H53" s="23">
        <f t="shared" si="82"/>
        <v>46236</v>
      </c>
      <c r="I53" s="22">
        <f t="shared" si="82"/>
        <v>25465</v>
      </c>
      <c r="J53" s="22">
        <f t="shared" si="82"/>
        <v>3113</v>
      </c>
      <c r="K53" s="22">
        <f t="shared" si="82"/>
        <v>10720</v>
      </c>
      <c r="L53" s="22">
        <f t="shared" si="82"/>
        <v>30139</v>
      </c>
      <c r="M53" s="22">
        <f t="shared" si="82"/>
        <v>53632</v>
      </c>
      <c r="N53" s="25">
        <f t="shared" si="82"/>
        <v>74099</v>
      </c>
      <c r="O53" s="52">
        <f t="shared" si="82"/>
        <v>50764</v>
      </c>
      <c r="P53" s="22">
        <f>SUM(P51:P52)</f>
        <v>50621</v>
      </c>
      <c r="Q53" s="22">
        <f>SUM(Q51:Q52)</f>
        <v>37595</v>
      </c>
      <c r="R53" s="22">
        <f>SUM(R51:R52)</f>
        <v>32616</v>
      </c>
      <c r="S53" s="22">
        <f>SUM(S51:S52)</f>
        <v>36948</v>
      </c>
      <c r="T53" s="62">
        <f>SUM(T51:T52)</f>
        <v>55394</v>
      </c>
      <c r="V53" s="138"/>
      <c r="W53" s="125"/>
      <c r="X53" s="20" t="s">
        <v>12</v>
      </c>
      <c r="Y53" s="22">
        <f aca="true" t="shared" si="83" ref="Y53:AO53">SUM(Y51:Y52)</f>
        <v>22160830</v>
      </c>
      <c r="Z53" s="22">
        <f t="shared" si="83"/>
        <v>26903889</v>
      </c>
      <c r="AA53" s="22">
        <f t="shared" si="83"/>
        <v>26451615</v>
      </c>
      <c r="AB53" s="22">
        <f t="shared" si="83"/>
        <v>26642165</v>
      </c>
      <c r="AC53" s="23">
        <f t="shared" si="83"/>
        <v>25582356</v>
      </c>
      <c r="AD53" s="22">
        <f t="shared" si="83"/>
        <v>27959746</v>
      </c>
      <c r="AE53" s="22">
        <f t="shared" si="83"/>
        <v>31417299</v>
      </c>
      <c r="AF53" s="22">
        <f t="shared" si="83"/>
        <v>32032597</v>
      </c>
      <c r="AG53" s="22">
        <f t="shared" si="83"/>
        <v>32988406</v>
      </c>
      <c r="AH53" s="22">
        <f t="shared" si="83"/>
        <v>35474712</v>
      </c>
      <c r="AI53" s="25">
        <f t="shared" si="83"/>
        <v>39662936</v>
      </c>
      <c r="AJ53" s="52">
        <f t="shared" si="83"/>
        <v>41453218</v>
      </c>
      <c r="AK53" s="22">
        <f t="shared" si="83"/>
        <v>44445954</v>
      </c>
      <c r="AL53" s="22">
        <f t="shared" si="83"/>
        <v>46150647</v>
      </c>
      <c r="AM53" s="22">
        <f>SUM(AM51:AM52)</f>
        <v>46541241</v>
      </c>
      <c r="AN53" s="22">
        <f t="shared" si="83"/>
        <v>36848302</v>
      </c>
      <c r="AO53" s="62">
        <f t="shared" si="83"/>
        <v>44533108</v>
      </c>
      <c r="AQ53" s="113"/>
      <c r="AR53" s="114"/>
      <c r="AS53" s="115"/>
      <c r="AT53" s="1"/>
      <c r="AU53" s="1"/>
      <c r="AV53" s="1"/>
      <c r="AW53" s="1"/>
      <c r="AX53" s="1"/>
      <c r="AY53" s="1"/>
      <c r="AZ53" s="1"/>
      <c r="BA53" s="1"/>
      <c r="BB53" s="1"/>
      <c r="BC53" s="1"/>
      <c r="BD53" s="1"/>
      <c r="BE53" s="1"/>
    </row>
    <row r="54" spans="1:57" ht="12">
      <c r="A54" s="138"/>
      <c r="B54" s="125"/>
      <c r="C54" s="26"/>
      <c r="D54" s="30">
        <f aca="true" t="shared" si="84" ref="D54:T54">D53/$D53*100</f>
        <v>100</v>
      </c>
      <c r="E54" s="30">
        <f t="shared" si="84"/>
        <v>5778.37982832618</v>
      </c>
      <c r="F54" s="30">
        <f t="shared" si="84"/>
        <v>208.74463519313306</v>
      </c>
      <c r="G54" s="30">
        <f t="shared" si="84"/>
        <v>284.8175965665236</v>
      </c>
      <c r="H54" s="30">
        <f t="shared" si="84"/>
        <v>2480.472103004292</v>
      </c>
      <c r="I54" s="30">
        <f t="shared" si="84"/>
        <v>1366.148068669528</v>
      </c>
      <c r="J54" s="30">
        <f t="shared" si="84"/>
        <v>167.00643776824035</v>
      </c>
      <c r="K54" s="30">
        <f t="shared" si="84"/>
        <v>575.1072961373391</v>
      </c>
      <c r="L54" s="30">
        <f t="shared" si="84"/>
        <v>1616.8991416309013</v>
      </c>
      <c r="M54" s="30">
        <f t="shared" si="84"/>
        <v>2877.25321888412</v>
      </c>
      <c r="N54" s="80">
        <f t="shared" si="84"/>
        <v>3975.2682403433473</v>
      </c>
      <c r="O54" s="53">
        <f t="shared" si="84"/>
        <v>2723.3905579399143</v>
      </c>
      <c r="P54" s="30">
        <f t="shared" si="84"/>
        <v>2715.7188841201714</v>
      </c>
      <c r="Q54" s="30">
        <f t="shared" si="84"/>
        <v>2016.8991416309013</v>
      </c>
      <c r="R54" s="30">
        <f t="shared" si="84"/>
        <v>1749.7854077253219</v>
      </c>
      <c r="S54" s="30">
        <f t="shared" si="84"/>
        <v>1982.1888412017167</v>
      </c>
      <c r="T54" s="63">
        <f t="shared" si="84"/>
        <v>2971.7811158798286</v>
      </c>
      <c r="V54" s="138"/>
      <c r="W54" s="125"/>
      <c r="X54" s="26"/>
      <c r="Y54" s="30"/>
      <c r="Z54" s="30"/>
      <c r="AA54" s="30"/>
      <c r="AB54" s="30"/>
      <c r="AC54" s="30"/>
      <c r="AD54" s="30"/>
      <c r="AE54" s="30"/>
      <c r="AF54" s="30"/>
      <c r="AG54" s="30"/>
      <c r="AH54" s="30"/>
      <c r="AI54" s="80"/>
      <c r="AJ54" s="53">
        <f aca="true" t="shared" si="85" ref="AJ54:AO54">AJ53/$Y53*100</f>
        <v>187.056251954462</v>
      </c>
      <c r="AK54" s="30">
        <f t="shared" si="85"/>
        <v>200.56087249439662</v>
      </c>
      <c r="AL54" s="30">
        <f t="shared" si="85"/>
        <v>208.25324231989507</v>
      </c>
      <c r="AM54" s="30">
        <f t="shared" si="85"/>
        <v>210.01578460734547</v>
      </c>
      <c r="AN54" s="30">
        <f t="shared" si="85"/>
        <v>166.27672338987304</v>
      </c>
      <c r="AO54" s="63">
        <f t="shared" si="85"/>
        <v>200.9541519879896</v>
      </c>
      <c r="AQ54" s="113"/>
      <c r="AR54" s="114"/>
      <c r="AS54" s="76"/>
      <c r="AT54" s="76"/>
      <c r="AU54" s="76"/>
      <c r="AV54" s="76"/>
      <c r="AW54" s="76"/>
      <c r="AX54" s="76"/>
      <c r="AY54" s="76"/>
      <c r="AZ54" s="76"/>
      <c r="BA54" s="76"/>
      <c r="BB54" s="76"/>
      <c r="BC54" s="76"/>
      <c r="BD54" s="76"/>
      <c r="BE54" s="76"/>
    </row>
    <row r="55" spans="1:57" ht="12" customHeight="1">
      <c r="A55" s="138"/>
      <c r="B55" s="125"/>
      <c r="C55" s="20" t="s">
        <v>103</v>
      </c>
      <c r="D55" s="18">
        <v>27991</v>
      </c>
      <c r="E55" s="18">
        <v>25115</v>
      </c>
      <c r="F55" s="18">
        <v>4836</v>
      </c>
      <c r="G55" s="18">
        <v>4664</v>
      </c>
      <c r="H55" s="19">
        <v>3717</v>
      </c>
      <c r="I55" s="18"/>
      <c r="J55" s="18"/>
      <c r="K55" s="18"/>
      <c r="L55" s="18"/>
      <c r="M55" s="18"/>
      <c r="N55" s="24"/>
      <c r="O55" s="1"/>
      <c r="P55" s="18">
        <v>378</v>
      </c>
      <c r="Q55" s="18">
        <v>360</v>
      </c>
      <c r="R55" s="18">
        <v>601</v>
      </c>
      <c r="S55" s="18">
        <v>665</v>
      </c>
      <c r="T55" s="61">
        <v>5169</v>
      </c>
      <c r="V55" s="138"/>
      <c r="W55" s="125"/>
      <c r="X55" s="16" t="s">
        <v>103</v>
      </c>
      <c r="Y55" s="18"/>
      <c r="Z55" s="18">
        <v>145471</v>
      </c>
      <c r="AA55" s="18">
        <v>123978</v>
      </c>
      <c r="AB55" s="18">
        <v>59913</v>
      </c>
      <c r="AC55" s="19">
        <v>112546</v>
      </c>
      <c r="AD55" s="18">
        <v>85079</v>
      </c>
      <c r="AE55" s="18">
        <v>143077</v>
      </c>
      <c r="AF55" s="18">
        <v>145845</v>
      </c>
      <c r="AG55" s="18">
        <v>169619</v>
      </c>
      <c r="AH55" s="18">
        <v>186139</v>
      </c>
      <c r="AI55" s="24">
        <v>195206</v>
      </c>
      <c r="AJ55" s="1">
        <v>364094</v>
      </c>
      <c r="AK55" s="18">
        <v>432289</v>
      </c>
      <c r="AL55" s="18">
        <v>513596</v>
      </c>
      <c r="AM55" s="18">
        <v>508457</v>
      </c>
      <c r="AN55" s="18">
        <v>415421</v>
      </c>
      <c r="AO55" s="61">
        <v>423570</v>
      </c>
      <c r="AQ55" s="113"/>
      <c r="AR55" s="114"/>
      <c r="AS55" s="76"/>
      <c r="AT55" s="76"/>
      <c r="AU55" s="76"/>
      <c r="AV55" s="76"/>
      <c r="AW55" s="76"/>
      <c r="AX55" s="76"/>
      <c r="AY55" s="76"/>
      <c r="AZ55" s="76"/>
      <c r="BA55" s="76"/>
      <c r="BB55" s="76"/>
      <c r="BC55" s="76"/>
      <c r="BD55" s="76"/>
      <c r="BE55" s="76"/>
    </row>
    <row r="56" spans="1:41" ht="12">
      <c r="A56" s="138"/>
      <c r="B56" s="125"/>
      <c r="C56" s="16" t="s">
        <v>105</v>
      </c>
      <c r="D56" s="18">
        <v>27818</v>
      </c>
      <c r="E56" s="18">
        <v>51849</v>
      </c>
      <c r="F56" s="18">
        <v>19671</v>
      </c>
      <c r="G56" s="18">
        <v>13804</v>
      </c>
      <c r="H56" s="19">
        <v>18885</v>
      </c>
      <c r="I56" s="18">
        <v>4220</v>
      </c>
      <c r="J56" s="18"/>
      <c r="K56" s="18"/>
      <c r="L56" s="18"/>
      <c r="M56" s="18"/>
      <c r="N56" s="24"/>
      <c r="O56" s="1"/>
      <c r="P56" s="18">
        <v>2430</v>
      </c>
      <c r="Q56" s="18">
        <v>10386</v>
      </c>
      <c r="R56" s="18">
        <v>10753</v>
      </c>
      <c r="S56" s="18">
        <v>13351</v>
      </c>
      <c r="T56" s="61">
        <v>10883</v>
      </c>
      <c r="V56" s="138"/>
      <c r="W56" s="125"/>
      <c r="X56" s="16" t="s">
        <v>105</v>
      </c>
      <c r="Y56" s="18"/>
      <c r="Z56" s="18">
        <v>159518</v>
      </c>
      <c r="AA56" s="18">
        <v>57570</v>
      </c>
      <c r="AB56" s="18">
        <v>67966</v>
      </c>
      <c r="AC56" s="19">
        <v>33445</v>
      </c>
      <c r="AD56" s="18">
        <v>26371</v>
      </c>
      <c r="AE56" s="18">
        <v>39497</v>
      </c>
      <c r="AF56" s="18">
        <v>52368</v>
      </c>
      <c r="AG56" s="18">
        <v>47074</v>
      </c>
      <c r="AH56" s="18">
        <v>58300</v>
      </c>
      <c r="AI56" s="24">
        <v>60034</v>
      </c>
      <c r="AJ56" s="1">
        <v>119712</v>
      </c>
      <c r="AK56" s="18">
        <v>264342</v>
      </c>
      <c r="AL56" s="18">
        <v>280948</v>
      </c>
      <c r="AM56" s="18">
        <v>322517</v>
      </c>
      <c r="AN56" s="18">
        <v>210676</v>
      </c>
      <c r="AO56" s="61">
        <v>545332</v>
      </c>
    </row>
    <row r="57" spans="1:41" ht="12">
      <c r="A57" s="138"/>
      <c r="B57" s="125"/>
      <c r="C57" s="20" t="s">
        <v>12</v>
      </c>
      <c r="D57" s="22">
        <f>SUM(D55:D56)</f>
        <v>55809</v>
      </c>
      <c r="E57" s="22">
        <f aca="true" t="shared" si="86" ref="E57:O57">SUM(E55:E56)</f>
        <v>76964</v>
      </c>
      <c r="F57" s="22">
        <f t="shared" si="86"/>
        <v>24507</v>
      </c>
      <c r="G57" s="22">
        <f t="shared" si="86"/>
        <v>18468</v>
      </c>
      <c r="H57" s="23">
        <f t="shared" si="86"/>
        <v>22602</v>
      </c>
      <c r="I57" s="22">
        <f t="shared" si="86"/>
        <v>4220</v>
      </c>
      <c r="J57" s="22">
        <f t="shared" si="86"/>
        <v>0</v>
      </c>
      <c r="K57" s="22">
        <f t="shared" si="86"/>
        <v>0</v>
      </c>
      <c r="L57" s="22">
        <f t="shared" si="86"/>
        <v>0</v>
      </c>
      <c r="M57" s="22">
        <f t="shared" si="86"/>
        <v>0</v>
      </c>
      <c r="N57" s="25">
        <f t="shared" si="86"/>
        <v>0</v>
      </c>
      <c r="O57" s="52">
        <f t="shared" si="86"/>
        <v>0</v>
      </c>
      <c r="P57" s="22">
        <f>SUM(P55:P56)</f>
        <v>2808</v>
      </c>
      <c r="Q57" s="22">
        <f>SUM(Q55:Q56)</f>
        <v>10746</v>
      </c>
      <c r="R57" s="22">
        <f>SUM(R55:R56)</f>
        <v>11354</v>
      </c>
      <c r="S57" s="22">
        <f>SUM(S55:S56)</f>
        <v>14016</v>
      </c>
      <c r="T57" s="62">
        <f>SUM(T55:T56)</f>
        <v>16052</v>
      </c>
      <c r="V57" s="138"/>
      <c r="W57" s="125"/>
      <c r="X57" s="20" t="s">
        <v>12</v>
      </c>
      <c r="Y57" s="22">
        <f aca="true" t="shared" si="87" ref="Y57:AO57">SUM(Y55:Y56)</f>
        <v>0</v>
      </c>
      <c r="Z57" s="22">
        <f t="shared" si="87"/>
        <v>304989</v>
      </c>
      <c r="AA57" s="22">
        <f t="shared" si="87"/>
        <v>181548</v>
      </c>
      <c r="AB57" s="22">
        <f t="shared" si="87"/>
        <v>127879</v>
      </c>
      <c r="AC57" s="23">
        <f t="shared" si="87"/>
        <v>145991</v>
      </c>
      <c r="AD57" s="22">
        <f t="shared" si="87"/>
        <v>111450</v>
      </c>
      <c r="AE57" s="22">
        <f t="shared" si="87"/>
        <v>182574</v>
      </c>
      <c r="AF57" s="22">
        <f t="shared" si="87"/>
        <v>198213</v>
      </c>
      <c r="AG57" s="22">
        <f t="shared" si="87"/>
        <v>216693</v>
      </c>
      <c r="AH57" s="22">
        <f t="shared" si="87"/>
        <v>244439</v>
      </c>
      <c r="AI57" s="25">
        <f t="shared" si="87"/>
        <v>255240</v>
      </c>
      <c r="AJ57" s="52">
        <f t="shared" si="87"/>
        <v>483806</v>
      </c>
      <c r="AK57" s="22">
        <f t="shared" si="87"/>
        <v>696631</v>
      </c>
      <c r="AL57" s="22">
        <f t="shared" si="87"/>
        <v>794544</v>
      </c>
      <c r="AM57" s="22">
        <f>SUM(AM55:AM56)</f>
        <v>830974</v>
      </c>
      <c r="AN57" s="22">
        <f t="shared" si="87"/>
        <v>626097</v>
      </c>
      <c r="AO57" s="62">
        <f t="shared" si="87"/>
        <v>968902</v>
      </c>
    </row>
    <row r="58" spans="1:41" ht="12">
      <c r="A58" s="138"/>
      <c r="B58" s="136"/>
      <c r="C58" s="26"/>
      <c r="D58" s="30">
        <f aca="true" t="shared" si="88" ref="D58:I58">D57/$D57*100</f>
        <v>100</v>
      </c>
      <c r="E58" s="30">
        <f t="shared" si="88"/>
        <v>137.90607249726747</v>
      </c>
      <c r="F58" s="30">
        <f t="shared" si="88"/>
        <v>43.91227221415901</v>
      </c>
      <c r="G58" s="30">
        <f t="shared" si="88"/>
        <v>33.09143686502177</v>
      </c>
      <c r="H58" s="30">
        <f t="shared" si="88"/>
        <v>40.49884427242918</v>
      </c>
      <c r="I58" s="30">
        <f t="shared" si="88"/>
        <v>7.561504416850329</v>
      </c>
      <c r="J58" s="30"/>
      <c r="K58" s="30"/>
      <c r="L58" s="30"/>
      <c r="M58" s="30"/>
      <c r="N58" s="80"/>
      <c r="O58" s="53"/>
      <c r="P58" s="30">
        <f>P57/$D57*100</f>
        <v>5.031446540880504</v>
      </c>
      <c r="Q58" s="30">
        <f>Q57/$D57*100</f>
        <v>19.254958877600387</v>
      </c>
      <c r="R58" s="30">
        <f>R57/$D57*100</f>
        <v>20.344388897848017</v>
      </c>
      <c r="S58" s="30">
        <f>S57/$D57*100</f>
        <v>25.114228887813795</v>
      </c>
      <c r="T58" s="63">
        <f>T57/$D57*100</f>
        <v>28.762385995090394</v>
      </c>
      <c r="V58" s="138"/>
      <c r="W58" s="136"/>
      <c r="X58" s="26"/>
      <c r="Y58" s="30"/>
      <c r="Z58" s="30">
        <f aca="true" t="shared" si="89" ref="Z58:AO58">Z57/$Z57*100</f>
        <v>100</v>
      </c>
      <c r="AA58" s="30">
        <f t="shared" si="89"/>
        <v>59.52608126850476</v>
      </c>
      <c r="AB58" s="30">
        <f t="shared" si="89"/>
        <v>41.92905317896711</v>
      </c>
      <c r="AC58" s="30">
        <f t="shared" si="89"/>
        <v>47.867628012813576</v>
      </c>
      <c r="AD58" s="30">
        <f t="shared" si="89"/>
        <v>36.542301525628794</v>
      </c>
      <c r="AE58" s="30">
        <f t="shared" si="89"/>
        <v>59.862486843787806</v>
      </c>
      <c r="AF58" s="30">
        <f t="shared" si="89"/>
        <v>64.99021276177174</v>
      </c>
      <c r="AG58" s="30">
        <f t="shared" si="89"/>
        <v>71.04944768499848</v>
      </c>
      <c r="AH58" s="30">
        <f t="shared" si="89"/>
        <v>80.14682496745785</v>
      </c>
      <c r="AI58" s="80">
        <f t="shared" si="89"/>
        <v>83.68826416690437</v>
      </c>
      <c r="AJ58" s="53">
        <f t="shared" si="89"/>
        <v>158.63063913780496</v>
      </c>
      <c r="AK58" s="30">
        <f t="shared" si="89"/>
        <v>228.41184436159995</v>
      </c>
      <c r="AL58" s="30">
        <f t="shared" si="89"/>
        <v>260.5156251536941</v>
      </c>
      <c r="AM58" s="30">
        <f t="shared" si="89"/>
        <v>272.46031824098577</v>
      </c>
      <c r="AN58" s="30">
        <f t="shared" si="89"/>
        <v>205.28510864326256</v>
      </c>
      <c r="AO58" s="63">
        <f t="shared" si="89"/>
        <v>317.6842443497962</v>
      </c>
    </row>
    <row r="59" spans="1:41" ht="12" customHeight="1">
      <c r="A59" s="138"/>
      <c r="B59" s="126" t="s">
        <v>12</v>
      </c>
      <c r="C59" s="16" t="s">
        <v>106</v>
      </c>
      <c r="D59" s="18">
        <f>SUM(D51,D55)</f>
        <v>27991</v>
      </c>
      <c r="E59" s="18">
        <f aca="true" t="shared" si="90" ref="E59:T60">SUM(E51,E55)</f>
        <v>48685</v>
      </c>
      <c r="F59" s="18">
        <f t="shared" si="90"/>
        <v>6668</v>
      </c>
      <c r="G59" s="18">
        <f t="shared" si="90"/>
        <v>5768</v>
      </c>
      <c r="H59" s="19">
        <f t="shared" si="90"/>
        <v>38558</v>
      </c>
      <c r="I59" s="18">
        <f t="shared" si="90"/>
        <v>19040</v>
      </c>
      <c r="J59" s="18">
        <f t="shared" si="90"/>
        <v>1717</v>
      </c>
      <c r="K59" s="18">
        <f t="shared" si="90"/>
        <v>7026</v>
      </c>
      <c r="L59" s="18">
        <f t="shared" si="90"/>
        <v>19430</v>
      </c>
      <c r="M59" s="18">
        <f t="shared" si="90"/>
        <v>14069</v>
      </c>
      <c r="N59" s="24">
        <f t="shared" si="90"/>
        <v>13363</v>
      </c>
      <c r="O59" s="1">
        <f t="shared" si="90"/>
        <v>11800</v>
      </c>
      <c r="P59" s="18">
        <f t="shared" si="90"/>
        <v>15190</v>
      </c>
      <c r="Q59" s="18">
        <f t="shared" si="90"/>
        <v>10736</v>
      </c>
      <c r="R59" s="18">
        <f t="shared" si="90"/>
        <v>9011</v>
      </c>
      <c r="S59" s="18">
        <f t="shared" si="90"/>
        <v>3422</v>
      </c>
      <c r="T59" s="61">
        <f t="shared" si="90"/>
        <v>8321</v>
      </c>
      <c r="V59" s="138"/>
      <c r="W59" s="126" t="s">
        <v>12</v>
      </c>
      <c r="X59" s="16" t="s">
        <v>106</v>
      </c>
      <c r="Y59" s="18">
        <f aca="true" t="shared" si="91" ref="Y59:AO60">SUM(Y51,Y55)</f>
        <v>12970569</v>
      </c>
      <c r="Z59" s="18">
        <f t="shared" si="91"/>
        <v>15477099</v>
      </c>
      <c r="AA59" s="18">
        <f t="shared" si="91"/>
        <v>14959202</v>
      </c>
      <c r="AB59" s="18">
        <f t="shared" si="91"/>
        <v>14892660</v>
      </c>
      <c r="AC59" s="19">
        <f t="shared" si="91"/>
        <v>15003177</v>
      </c>
      <c r="AD59" s="18">
        <f t="shared" si="91"/>
        <v>15389356</v>
      </c>
      <c r="AE59" s="22">
        <f t="shared" si="91"/>
        <v>15056608</v>
      </c>
      <c r="AF59" s="22">
        <f t="shared" si="91"/>
        <v>14430683</v>
      </c>
      <c r="AG59" s="22">
        <f t="shared" si="91"/>
        <v>15222680</v>
      </c>
      <c r="AH59" s="22">
        <f t="shared" si="91"/>
        <v>16452771</v>
      </c>
      <c r="AI59" s="25">
        <f t="shared" si="91"/>
        <v>18909327</v>
      </c>
      <c r="AJ59" s="52">
        <f t="shared" si="91"/>
        <v>20027613</v>
      </c>
      <c r="AK59" s="18">
        <f t="shared" si="91"/>
        <v>21644304</v>
      </c>
      <c r="AL59" s="18">
        <f t="shared" si="91"/>
        <v>23321884</v>
      </c>
      <c r="AM59" s="18">
        <f>SUM(AM51,AM55)</f>
        <v>24054276</v>
      </c>
      <c r="AN59" s="18">
        <f t="shared" si="91"/>
        <v>18336122</v>
      </c>
      <c r="AO59" s="61">
        <f t="shared" si="91"/>
        <v>22740916</v>
      </c>
    </row>
    <row r="60" spans="1:41" ht="12">
      <c r="A60" s="138"/>
      <c r="B60" s="125"/>
      <c r="C60" s="16" t="s">
        <v>108</v>
      </c>
      <c r="D60" s="18">
        <f>SUM(D52,D56)</f>
        <v>29682</v>
      </c>
      <c r="E60" s="18">
        <f t="shared" si="90"/>
        <v>135988</v>
      </c>
      <c r="F60" s="18">
        <f t="shared" si="90"/>
        <v>21730</v>
      </c>
      <c r="G60" s="18">
        <f t="shared" si="90"/>
        <v>18009</v>
      </c>
      <c r="H60" s="19">
        <f t="shared" si="90"/>
        <v>30280</v>
      </c>
      <c r="I60" s="18">
        <f t="shared" si="90"/>
        <v>10645</v>
      </c>
      <c r="J60" s="18">
        <f t="shared" si="90"/>
        <v>1396</v>
      </c>
      <c r="K60" s="18">
        <f t="shared" si="90"/>
        <v>3694</v>
      </c>
      <c r="L60" s="18">
        <f t="shared" si="90"/>
        <v>10709</v>
      </c>
      <c r="M60" s="18">
        <f t="shared" si="90"/>
        <v>39563</v>
      </c>
      <c r="N60" s="24">
        <f t="shared" si="90"/>
        <v>60736</v>
      </c>
      <c r="O60" s="1">
        <f t="shared" si="90"/>
        <v>38964</v>
      </c>
      <c r="P60" s="18">
        <f t="shared" si="90"/>
        <v>38239</v>
      </c>
      <c r="Q60" s="18">
        <f t="shared" si="90"/>
        <v>37605</v>
      </c>
      <c r="R60" s="18">
        <f t="shared" si="90"/>
        <v>34959</v>
      </c>
      <c r="S60" s="18">
        <f t="shared" si="90"/>
        <v>47542</v>
      </c>
      <c r="T60" s="61">
        <f t="shared" si="90"/>
        <v>63125</v>
      </c>
      <c r="V60" s="138"/>
      <c r="W60" s="125"/>
      <c r="X60" s="16" t="s">
        <v>108</v>
      </c>
      <c r="Y60" s="18">
        <f t="shared" si="91"/>
        <v>9190261</v>
      </c>
      <c r="Z60" s="18">
        <f t="shared" si="91"/>
        <v>11731779</v>
      </c>
      <c r="AA60" s="18">
        <f t="shared" si="91"/>
        <v>11673961</v>
      </c>
      <c r="AB60" s="18">
        <f t="shared" si="91"/>
        <v>11877384</v>
      </c>
      <c r="AC60" s="19">
        <f t="shared" si="91"/>
        <v>10725170</v>
      </c>
      <c r="AD60" s="18">
        <f t="shared" si="91"/>
        <v>12681840</v>
      </c>
      <c r="AE60" s="18">
        <f t="shared" si="91"/>
        <v>16543265</v>
      </c>
      <c r="AF60" s="18">
        <f t="shared" si="91"/>
        <v>17800127</v>
      </c>
      <c r="AG60" s="18">
        <f t="shared" si="91"/>
        <v>17982419</v>
      </c>
      <c r="AH60" s="18">
        <f t="shared" si="91"/>
        <v>19266380</v>
      </c>
      <c r="AI60" s="24">
        <f t="shared" si="91"/>
        <v>21008849</v>
      </c>
      <c r="AJ60" s="1">
        <f t="shared" si="91"/>
        <v>21909411</v>
      </c>
      <c r="AK60" s="18">
        <f t="shared" si="91"/>
        <v>23498281</v>
      </c>
      <c r="AL60" s="18">
        <f t="shared" si="91"/>
        <v>23623307</v>
      </c>
      <c r="AM60" s="18">
        <f>SUM(AM52,AM56)</f>
        <v>23317939</v>
      </c>
      <c r="AN60" s="18">
        <f t="shared" si="91"/>
        <v>19138277</v>
      </c>
      <c r="AO60" s="61">
        <f t="shared" si="91"/>
        <v>22761094</v>
      </c>
    </row>
    <row r="61" spans="1:41" ht="12">
      <c r="A61" s="138"/>
      <c r="B61" s="125"/>
      <c r="C61" s="20" t="s">
        <v>12</v>
      </c>
      <c r="D61" s="22">
        <f>SUM(D59:D60)</f>
        <v>57673</v>
      </c>
      <c r="E61" s="22">
        <f aca="true" t="shared" si="92" ref="E61:O61">SUM(E59:E60)</f>
        <v>184673</v>
      </c>
      <c r="F61" s="22">
        <f t="shared" si="92"/>
        <v>28398</v>
      </c>
      <c r="G61" s="22">
        <f t="shared" si="92"/>
        <v>23777</v>
      </c>
      <c r="H61" s="23">
        <f t="shared" si="92"/>
        <v>68838</v>
      </c>
      <c r="I61" s="22">
        <f t="shared" si="92"/>
        <v>29685</v>
      </c>
      <c r="J61" s="22">
        <f t="shared" si="92"/>
        <v>3113</v>
      </c>
      <c r="K61" s="22">
        <f t="shared" si="92"/>
        <v>10720</v>
      </c>
      <c r="L61" s="22">
        <f t="shared" si="92"/>
        <v>30139</v>
      </c>
      <c r="M61" s="22">
        <f t="shared" si="92"/>
        <v>53632</v>
      </c>
      <c r="N61" s="25">
        <f t="shared" si="92"/>
        <v>74099</v>
      </c>
      <c r="O61" s="52">
        <f t="shared" si="92"/>
        <v>50764</v>
      </c>
      <c r="P61" s="22">
        <f>SUM(P59:P60)</f>
        <v>53429</v>
      </c>
      <c r="Q61" s="22">
        <f>SUM(Q59:Q60)</f>
        <v>48341</v>
      </c>
      <c r="R61" s="22">
        <f>SUM(R59:R60)</f>
        <v>43970</v>
      </c>
      <c r="S61" s="22">
        <f>SUM(S59:S60)</f>
        <v>50964</v>
      </c>
      <c r="T61" s="62">
        <f>SUM(T59:T60)</f>
        <v>71446</v>
      </c>
      <c r="V61" s="138"/>
      <c r="W61" s="125"/>
      <c r="X61" s="20" t="s">
        <v>12</v>
      </c>
      <c r="Y61" s="22">
        <f aca="true" t="shared" si="93" ref="Y61:AJ61">SUM(Y59:Y60)</f>
        <v>22160830</v>
      </c>
      <c r="Z61" s="22">
        <f t="shared" si="93"/>
        <v>27208878</v>
      </c>
      <c r="AA61" s="22">
        <f t="shared" si="93"/>
        <v>26633163</v>
      </c>
      <c r="AB61" s="22">
        <f t="shared" si="93"/>
        <v>26770044</v>
      </c>
      <c r="AC61" s="23">
        <f t="shared" si="93"/>
        <v>25728347</v>
      </c>
      <c r="AD61" s="22">
        <f t="shared" si="93"/>
        <v>28071196</v>
      </c>
      <c r="AE61" s="22">
        <f t="shared" si="93"/>
        <v>31599873</v>
      </c>
      <c r="AF61" s="22">
        <f t="shared" si="93"/>
        <v>32230810</v>
      </c>
      <c r="AG61" s="22">
        <f t="shared" si="93"/>
        <v>33205099</v>
      </c>
      <c r="AH61" s="22">
        <f t="shared" si="93"/>
        <v>35719151</v>
      </c>
      <c r="AI61" s="25">
        <f t="shared" si="93"/>
        <v>39918176</v>
      </c>
      <c r="AJ61" s="52">
        <f t="shared" si="93"/>
        <v>41937024</v>
      </c>
      <c r="AK61" s="22">
        <f>SUM(AK59:AK60)</f>
        <v>45142585</v>
      </c>
      <c r="AL61" s="22">
        <f>SUM(AL59:AL60)</f>
        <v>46945191</v>
      </c>
      <c r="AM61" s="22">
        <f>SUM(AM59:AM60)</f>
        <v>47372215</v>
      </c>
      <c r="AN61" s="22">
        <f>SUM(AN59:AN60)</f>
        <v>37474399</v>
      </c>
      <c r="AO61" s="62">
        <f>SUM(AO59:AO60)</f>
        <v>45502010</v>
      </c>
    </row>
    <row r="62" spans="1:41" ht="12.75" thickBot="1">
      <c r="A62" s="140"/>
      <c r="B62" s="127"/>
      <c r="C62" s="35"/>
      <c r="D62" s="39">
        <f aca="true" t="shared" si="94" ref="D62:T62">D61/$D61*100</f>
        <v>100</v>
      </c>
      <c r="E62" s="39">
        <f t="shared" si="94"/>
        <v>320.20702928580096</v>
      </c>
      <c r="F62" s="39">
        <f t="shared" si="94"/>
        <v>49.23967887919824</v>
      </c>
      <c r="G62" s="39">
        <f t="shared" si="94"/>
        <v>41.227264057704645</v>
      </c>
      <c r="H62" s="39">
        <f t="shared" si="94"/>
        <v>119.35914552736983</v>
      </c>
      <c r="I62" s="39">
        <f t="shared" si="94"/>
        <v>51.47122570353545</v>
      </c>
      <c r="J62" s="39">
        <f t="shared" si="94"/>
        <v>5.397673087926759</v>
      </c>
      <c r="K62" s="39">
        <f t="shared" si="94"/>
        <v>18.58755396806131</v>
      </c>
      <c r="L62" s="39">
        <f t="shared" si="94"/>
        <v>52.258422485391776</v>
      </c>
      <c r="M62" s="39">
        <f t="shared" si="94"/>
        <v>92.99325507603211</v>
      </c>
      <c r="N62" s="43">
        <f t="shared" si="94"/>
        <v>128.48126506337454</v>
      </c>
      <c r="O62" s="44">
        <f t="shared" si="94"/>
        <v>88.02039082412915</v>
      </c>
      <c r="P62" s="39">
        <f t="shared" si="94"/>
        <v>92.64127061189812</v>
      </c>
      <c r="Q62" s="39">
        <f t="shared" si="94"/>
        <v>83.81911813153468</v>
      </c>
      <c r="R62" s="39">
        <f t="shared" si="94"/>
        <v>76.240181714147</v>
      </c>
      <c r="S62" s="39">
        <f t="shared" si="94"/>
        <v>88.36717354741387</v>
      </c>
      <c r="T62" s="64">
        <f t="shared" si="94"/>
        <v>123.88119223900264</v>
      </c>
      <c r="V62" s="140"/>
      <c r="W62" s="127"/>
      <c r="X62" s="35"/>
      <c r="Y62" s="39">
        <f aca="true" t="shared" si="95" ref="Y62:AO62">Y61/$Y61*100</f>
        <v>100</v>
      </c>
      <c r="Z62" s="39">
        <f t="shared" si="95"/>
        <v>122.77914680993447</v>
      </c>
      <c r="AA62" s="39">
        <f t="shared" si="95"/>
        <v>120.18125223649115</v>
      </c>
      <c r="AB62" s="39">
        <f t="shared" si="95"/>
        <v>120.7989231450266</v>
      </c>
      <c r="AC62" s="39">
        <f t="shared" si="95"/>
        <v>116.09830046979287</v>
      </c>
      <c r="AD62" s="39">
        <f t="shared" si="95"/>
        <v>126.6703277810443</v>
      </c>
      <c r="AE62" s="39">
        <f t="shared" si="95"/>
        <v>142.59336405721265</v>
      </c>
      <c r="AF62" s="39">
        <f t="shared" si="95"/>
        <v>145.44044604827525</v>
      </c>
      <c r="AG62" s="39">
        <f t="shared" si="95"/>
        <v>149.83689239076335</v>
      </c>
      <c r="AH62" s="39">
        <f t="shared" si="95"/>
        <v>161.18146748113676</v>
      </c>
      <c r="AI62" s="43">
        <f t="shared" si="95"/>
        <v>180.1294265602868</v>
      </c>
      <c r="AJ62" s="56">
        <f t="shared" si="95"/>
        <v>189.2394102567458</v>
      </c>
      <c r="AK62" s="39">
        <f t="shared" si="95"/>
        <v>203.70439645085497</v>
      </c>
      <c r="AL62" s="39">
        <f t="shared" si="95"/>
        <v>211.83859539556957</v>
      </c>
      <c r="AM62" s="39">
        <f t="shared" si="95"/>
        <v>213.76552683270438</v>
      </c>
      <c r="AN62" s="39">
        <f t="shared" si="95"/>
        <v>169.10196504372806</v>
      </c>
      <c r="AO62" s="64">
        <f t="shared" si="95"/>
        <v>205.32628967416832</v>
      </c>
    </row>
    <row r="63" spans="1:41" ht="12" customHeight="1">
      <c r="A63" s="139" t="s">
        <v>18</v>
      </c>
      <c r="B63" s="135" t="s">
        <v>117</v>
      </c>
      <c r="C63" s="12" t="s">
        <v>95</v>
      </c>
      <c r="D63" s="14"/>
      <c r="E63" s="14"/>
      <c r="F63" s="14"/>
      <c r="G63" s="14"/>
      <c r="H63" s="15"/>
      <c r="I63" s="14"/>
      <c r="J63" s="14"/>
      <c r="K63" s="14"/>
      <c r="L63" s="14"/>
      <c r="M63" s="14"/>
      <c r="N63" s="13"/>
      <c r="O63" s="55"/>
      <c r="P63" s="14"/>
      <c r="Q63" s="14"/>
      <c r="R63" s="14"/>
      <c r="S63" s="14"/>
      <c r="T63" s="60"/>
      <c r="V63" s="138" t="s">
        <v>35</v>
      </c>
      <c r="W63" s="125" t="s">
        <v>117</v>
      </c>
      <c r="X63" s="16" t="s">
        <v>95</v>
      </c>
      <c r="Y63" s="18">
        <v>300032</v>
      </c>
      <c r="Z63" s="18">
        <v>378226</v>
      </c>
      <c r="AA63" s="18">
        <v>524652</v>
      </c>
      <c r="AB63" s="18">
        <v>822482</v>
      </c>
      <c r="AC63" s="19">
        <v>787836</v>
      </c>
      <c r="AD63" s="18">
        <v>999323</v>
      </c>
      <c r="AE63" s="18">
        <v>1073718</v>
      </c>
      <c r="AF63" s="18">
        <v>993370</v>
      </c>
      <c r="AG63" s="18">
        <v>1173272</v>
      </c>
      <c r="AH63" s="18">
        <v>1293998</v>
      </c>
      <c r="AI63" s="24">
        <v>1239544</v>
      </c>
      <c r="AJ63" s="1">
        <v>1228190</v>
      </c>
      <c r="AK63" s="14">
        <v>1454996</v>
      </c>
      <c r="AL63" s="14">
        <v>1644248</v>
      </c>
      <c r="AM63" s="14">
        <v>1671193</v>
      </c>
      <c r="AN63" s="14">
        <v>1669859</v>
      </c>
      <c r="AO63" s="60">
        <v>1882936</v>
      </c>
    </row>
    <row r="64" spans="1:41" ht="12">
      <c r="A64" s="138"/>
      <c r="B64" s="125"/>
      <c r="C64" s="16" t="s">
        <v>98</v>
      </c>
      <c r="D64" s="18"/>
      <c r="E64" s="18"/>
      <c r="F64" s="18"/>
      <c r="G64" s="18"/>
      <c r="H64" s="19"/>
      <c r="I64" s="18"/>
      <c r="J64" s="18"/>
      <c r="K64" s="18"/>
      <c r="L64" s="18"/>
      <c r="M64" s="18"/>
      <c r="N64" s="24"/>
      <c r="O64" s="1"/>
      <c r="P64" s="18"/>
      <c r="Q64" s="18"/>
      <c r="R64" s="18"/>
      <c r="S64" s="18"/>
      <c r="T64" s="61"/>
      <c r="V64" s="138"/>
      <c r="W64" s="125"/>
      <c r="X64" s="16" t="s">
        <v>98</v>
      </c>
      <c r="Y64" s="18">
        <v>258786</v>
      </c>
      <c r="Z64" s="18">
        <v>274366</v>
      </c>
      <c r="AA64" s="18">
        <v>306845</v>
      </c>
      <c r="AB64" s="18">
        <v>435677</v>
      </c>
      <c r="AC64" s="19">
        <v>393142</v>
      </c>
      <c r="AD64" s="18">
        <v>529781</v>
      </c>
      <c r="AE64" s="18">
        <v>727454</v>
      </c>
      <c r="AF64" s="18">
        <v>955588</v>
      </c>
      <c r="AG64" s="18">
        <v>981630</v>
      </c>
      <c r="AH64" s="18">
        <v>1084434</v>
      </c>
      <c r="AI64" s="24">
        <v>1231045</v>
      </c>
      <c r="AJ64" s="1">
        <v>1323477</v>
      </c>
      <c r="AK64" s="18">
        <v>1397463</v>
      </c>
      <c r="AL64" s="18">
        <v>1382386</v>
      </c>
      <c r="AM64" s="18">
        <v>1344510</v>
      </c>
      <c r="AN64" s="18">
        <v>1220838</v>
      </c>
      <c r="AO64" s="61">
        <v>1358018</v>
      </c>
    </row>
    <row r="65" spans="1:41" ht="12">
      <c r="A65" s="138"/>
      <c r="B65" s="125"/>
      <c r="C65" s="20" t="s">
        <v>12</v>
      </c>
      <c r="D65" s="22">
        <f>SUM(D63:D64)</f>
        <v>0</v>
      </c>
      <c r="E65" s="22">
        <f aca="true" t="shared" si="96" ref="E65:O65">SUM(E63:E64)</f>
        <v>0</v>
      </c>
      <c r="F65" s="22">
        <f t="shared" si="96"/>
        <v>0</v>
      </c>
      <c r="G65" s="22">
        <f t="shared" si="96"/>
        <v>0</v>
      </c>
      <c r="H65" s="23">
        <f t="shared" si="96"/>
        <v>0</v>
      </c>
      <c r="I65" s="22">
        <f t="shared" si="96"/>
        <v>0</v>
      </c>
      <c r="J65" s="22">
        <f t="shared" si="96"/>
        <v>0</v>
      </c>
      <c r="K65" s="22">
        <f t="shared" si="96"/>
        <v>0</v>
      </c>
      <c r="L65" s="22">
        <f t="shared" si="96"/>
        <v>0</v>
      </c>
      <c r="M65" s="22">
        <f t="shared" si="96"/>
        <v>0</v>
      </c>
      <c r="N65" s="25">
        <f>SUM(N63:N64)</f>
        <v>0</v>
      </c>
      <c r="O65" s="52">
        <f t="shared" si="96"/>
        <v>0</v>
      </c>
      <c r="P65" s="22">
        <f>SUM(P63:P64)</f>
        <v>0</v>
      </c>
      <c r="Q65" s="22">
        <f>SUM(Q63:Q64)</f>
        <v>0</v>
      </c>
      <c r="R65" s="22">
        <f>SUM(R63:R64)</f>
        <v>0</v>
      </c>
      <c r="S65" s="22">
        <f>SUM(S63:S64)</f>
        <v>0</v>
      </c>
      <c r="T65" s="62">
        <f>SUM(T63:T64)</f>
        <v>0</v>
      </c>
      <c r="V65" s="138"/>
      <c r="W65" s="125"/>
      <c r="X65" s="20" t="s">
        <v>12</v>
      </c>
      <c r="Y65" s="22">
        <f>SUM(Y63:Y64)</f>
        <v>558818</v>
      </c>
      <c r="Z65" s="22">
        <f>SUM(Z63:Z64)</f>
        <v>652592</v>
      </c>
      <c r="AA65" s="22">
        <f>SUM(AA63:AA64)</f>
        <v>831497</v>
      </c>
      <c r="AB65" s="22">
        <f>SUM(AB63:AB64)</f>
        <v>1258159</v>
      </c>
      <c r="AC65" s="23">
        <f aca="true" t="shared" si="97" ref="AC65:AO65">SUM(AC63:AC64)</f>
        <v>1180978</v>
      </c>
      <c r="AD65" s="22">
        <f t="shared" si="97"/>
        <v>1529104</v>
      </c>
      <c r="AE65" s="22">
        <f t="shared" si="97"/>
        <v>1801172</v>
      </c>
      <c r="AF65" s="22">
        <f t="shared" si="97"/>
        <v>1948958</v>
      </c>
      <c r="AG65" s="22">
        <f t="shared" si="97"/>
        <v>2154902</v>
      </c>
      <c r="AH65" s="22">
        <f t="shared" si="97"/>
        <v>2378432</v>
      </c>
      <c r="AI65" s="25">
        <f t="shared" si="97"/>
        <v>2470589</v>
      </c>
      <c r="AJ65" s="52">
        <f t="shared" si="97"/>
        <v>2551667</v>
      </c>
      <c r="AK65" s="22">
        <f t="shared" si="97"/>
        <v>2852459</v>
      </c>
      <c r="AL65" s="22">
        <f t="shared" si="97"/>
        <v>3026634</v>
      </c>
      <c r="AM65" s="22">
        <f>SUM(AM63:AM64)</f>
        <v>3015703</v>
      </c>
      <c r="AN65" s="22">
        <f t="shared" si="97"/>
        <v>2890697</v>
      </c>
      <c r="AO65" s="62">
        <f t="shared" si="97"/>
        <v>3240954</v>
      </c>
    </row>
    <row r="66" spans="1:41" ht="12">
      <c r="A66" s="138"/>
      <c r="B66" s="125"/>
      <c r="C66" s="26"/>
      <c r="D66" s="30"/>
      <c r="E66" s="30"/>
      <c r="F66" s="30"/>
      <c r="G66" s="30"/>
      <c r="H66" s="30"/>
      <c r="I66" s="30"/>
      <c r="J66" s="30"/>
      <c r="K66" s="30"/>
      <c r="L66" s="30"/>
      <c r="M66" s="30"/>
      <c r="N66" s="80"/>
      <c r="O66" s="53"/>
      <c r="P66" s="30"/>
      <c r="Q66" s="30"/>
      <c r="R66" s="30"/>
      <c r="S66" s="30"/>
      <c r="T66" s="63"/>
      <c r="V66" s="138"/>
      <c r="W66" s="125"/>
      <c r="X66" s="26"/>
      <c r="Y66" s="30">
        <f aca="true" t="shared" si="98" ref="Y66:AO66">Y65/$Y65*100</f>
        <v>100</v>
      </c>
      <c r="Z66" s="30">
        <f t="shared" si="98"/>
        <v>116.78077656768393</v>
      </c>
      <c r="AA66" s="30">
        <f t="shared" si="98"/>
        <v>148.7956722940206</v>
      </c>
      <c r="AB66" s="30">
        <f t="shared" si="98"/>
        <v>225.14646987033348</v>
      </c>
      <c r="AC66" s="30">
        <f t="shared" si="98"/>
        <v>211.33499636733245</v>
      </c>
      <c r="AD66" s="30">
        <f t="shared" si="98"/>
        <v>273.63184435719677</v>
      </c>
      <c r="AE66" s="30">
        <f t="shared" si="98"/>
        <v>322.3181787272421</v>
      </c>
      <c r="AF66" s="30">
        <f t="shared" si="98"/>
        <v>348.76435619468236</v>
      </c>
      <c r="AG66" s="30">
        <f t="shared" si="98"/>
        <v>385.61785769248667</v>
      </c>
      <c r="AH66" s="30">
        <f t="shared" si="98"/>
        <v>425.618358750076</v>
      </c>
      <c r="AI66" s="80">
        <f t="shared" si="98"/>
        <v>442.1097745598746</v>
      </c>
      <c r="AJ66" s="53">
        <f t="shared" si="98"/>
        <v>456.6186128578535</v>
      </c>
      <c r="AK66" s="30">
        <f t="shared" si="98"/>
        <v>510.4450822987091</v>
      </c>
      <c r="AL66" s="30">
        <f t="shared" si="98"/>
        <v>541.6135485972177</v>
      </c>
      <c r="AM66" s="30">
        <f t="shared" si="98"/>
        <v>539.6574555579814</v>
      </c>
      <c r="AN66" s="30">
        <f t="shared" si="98"/>
        <v>517.2877394786854</v>
      </c>
      <c r="AO66" s="63">
        <f t="shared" si="98"/>
        <v>579.96592808392</v>
      </c>
    </row>
    <row r="67" spans="1:41" ht="12" customHeight="1">
      <c r="A67" s="138"/>
      <c r="B67" s="125"/>
      <c r="C67" s="20" t="s">
        <v>103</v>
      </c>
      <c r="D67" s="18">
        <v>39688</v>
      </c>
      <c r="E67" s="18">
        <v>47081</v>
      </c>
      <c r="F67" s="18"/>
      <c r="G67" s="18"/>
      <c r="H67" s="19">
        <v>1970</v>
      </c>
      <c r="I67" s="18">
        <v>7582</v>
      </c>
      <c r="J67" s="18">
        <v>8565</v>
      </c>
      <c r="K67" s="18">
        <v>7120</v>
      </c>
      <c r="L67" s="18">
        <v>6400</v>
      </c>
      <c r="M67" s="18">
        <v>4865</v>
      </c>
      <c r="N67" s="24"/>
      <c r="O67" s="1"/>
      <c r="P67" s="18"/>
      <c r="Q67" s="18"/>
      <c r="R67" s="18"/>
      <c r="S67" s="18"/>
      <c r="T67" s="61"/>
      <c r="V67" s="138"/>
      <c r="W67" s="125"/>
      <c r="X67" s="16" t="s">
        <v>103</v>
      </c>
      <c r="Y67" s="18">
        <v>173</v>
      </c>
      <c r="Z67" s="18">
        <v>9132</v>
      </c>
      <c r="AA67" s="18">
        <v>22149</v>
      </c>
      <c r="AB67" s="18">
        <v>27832</v>
      </c>
      <c r="AC67" s="19">
        <v>26524</v>
      </c>
      <c r="AD67" s="18">
        <v>17845</v>
      </c>
      <c r="AE67" s="18">
        <v>18158</v>
      </c>
      <c r="AF67" s="18">
        <v>26900</v>
      </c>
      <c r="AG67" s="18">
        <v>18668</v>
      </c>
      <c r="AH67" s="18">
        <v>49853</v>
      </c>
      <c r="AI67" s="24">
        <v>90151</v>
      </c>
      <c r="AJ67" s="1">
        <v>88045</v>
      </c>
      <c r="AK67" s="18">
        <v>70002</v>
      </c>
      <c r="AL67" s="18">
        <v>57452</v>
      </c>
      <c r="AM67" s="18">
        <v>22759</v>
      </c>
      <c r="AN67" s="18">
        <v>11566</v>
      </c>
      <c r="AO67" s="61">
        <v>33245</v>
      </c>
    </row>
    <row r="68" spans="1:41" ht="12">
      <c r="A68" s="138"/>
      <c r="B68" s="125"/>
      <c r="C68" s="16" t="s">
        <v>105</v>
      </c>
      <c r="D68" s="18">
        <v>974</v>
      </c>
      <c r="E68" s="18">
        <v>18753</v>
      </c>
      <c r="F68" s="18"/>
      <c r="G68" s="18"/>
      <c r="H68" s="19">
        <v>4640</v>
      </c>
      <c r="I68" s="18">
        <v>18472</v>
      </c>
      <c r="J68" s="18">
        <v>16650</v>
      </c>
      <c r="K68" s="18">
        <v>14955</v>
      </c>
      <c r="L68" s="18">
        <v>16705</v>
      </c>
      <c r="M68" s="18">
        <v>10870</v>
      </c>
      <c r="N68" s="24"/>
      <c r="O68" s="1"/>
      <c r="P68" s="18"/>
      <c r="Q68" s="18"/>
      <c r="R68" s="18"/>
      <c r="S68" s="18"/>
      <c r="T68" s="61"/>
      <c r="V68" s="138"/>
      <c r="W68" s="125"/>
      <c r="X68" s="16" t="s">
        <v>105</v>
      </c>
      <c r="Y68" s="18"/>
      <c r="Z68" s="18">
        <v>12204</v>
      </c>
      <c r="AA68" s="18">
        <v>10440</v>
      </c>
      <c r="AB68" s="18">
        <v>19901</v>
      </c>
      <c r="AC68" s="19">
        <v>34560</v>
      </c>
      <c r="AD68" s="18">
        <v>25685</v>
      </c>
      <c r="AE68" s="18">
        <v>32881</v>
      </c>
      <c r="AF68" s="18">
        <v>32357</v>
      </c>
      <c r="AG68" s="18">
        <v>34779</v>
      </c>
      <c r="AH68" s="18">
        <v>40277</v>
      </c>
      <c r="AI68" s="24">
        <v>43353</v>
      </c>
      <c r="AJ68" s="1">
        <v>59060</v>
      </c>
      <c r="AK68" s="18">
        <v>55935</v>
      </c>
      <c r="AL68" s="18">
        <v>78775</v>
      </c>
      <c r="AM68" s="18">
        <v>115962</v>
      </c>
      <c r="AN68" s="18">
        <v>86926</v>
      </c>
      <c r="AO68" s="61">
        <v>110217</v>
      </c>
    </row>
    <row r="69" spans="1:41" ht="12">
      <c r="A69" s="138"/>
      <c r="B69" s="125"/>
      <c r="C69" s="20" t="s">
        <v>12</v>
      </c>
      <c r="D69" s="22">
        <f>SUM(D67:D68)</f>
        <v>40662</v>
      </c>
      <c r="E69" s="22">
        <f aca="true" t="shared" si="99" ref="E69:T69">SUM(E67:E68)</f>
        <v>65834</v>
      </c>
      <c r="F69" s="22">
        <f t="shared" si="99"/>
        <v>0</v>
      </c>
      <c r="G69" s="22">
        <f t="shared" si="99"/>
        <v>0</v>
      </c>
      <c r="H69" s="23">
        <f t="shared" si="99"/>
        <v>6610</v>
      </c>
      <c r="I69" s="22">
        <f t="shared" si="99"/>
        <v>26054</v>
      </c>
      <c r="J69" s="22">
        <f t="shared" si="99"/>
        <v>25215</v>
      </c>
      <c r="K69" s="22">
        <f t="shared" si="99"/>
        <v>22075</v>
      </c>
      <c r="L69" s="22">
        <f t="shared" si="99"/>
        <v>23105</v>
      </c>
      <c r="M69" s="22">
        <f t="shared" si="99"/>
        <v>15735</v>
      </c>
      <c r="N69" s="25">
        <f t="shared" si="99"/>
        <v>0</v>
      </c>
      <c r="O69" s="52">
        <f t="shared" si="99"/>
        <v>0</v>
      </c>
      <c r="P69" s="22">
        <f t="shared" si="99"/>
        <v>0</v>
      </c>
      <c r="Q69" s="22">
        <f t="shared" si="99"/>
        <v>0</v>
      </c>
      <c r="R69" s="22">
        <f t="shared" si="99"/>
        <v>0</v>
      </c>
      <c r="S69" s="22">
        <f t="shared" si="99"/>
        <v>0</v>
      </c>
      <c r="T69" s="62">
        <f t="shared" si="99"/>
        <v>0</v>
      </c>
      <c r="V69" s="138"/>
      <c r="W69" s="125"/>
      <c r="X69" s="20" t="s">
        <v>12</v>
      </c>
      <c r="Y69" s="22">
        <f aca="true" t="shared" si="100" ref="Y69:AJ69">SUM(Y67:Y68)</f>
        <v>173</v>
      </c>
      <c r="Z69" s="22">
        <f t="shared" si="100"/>
        <v>21336</v>
      </c>
      <c r="AA69" s="22">
        <f t="shared" si="100"/>
        <v>32589</v>
      </c>
      <c r="AB69" s="22">
        <f t="shared" si="100"/>
        <v>47733</v>
      </c>
      <c r="AC69" s="23">
        <f t="shared" si="100"/>
        <v>61084</v>
      </c>
      <c r="AD69" s="22">
        <f t="shared" si="100"/>
        <v>43530</v>
      </c>
      <c r="AE69" s="22">
        <f t="shared" si="100"/>
        <v>51039</v>
      </c>
      <c r="AF69" s="22">
        <f t="shared" si="100"/>
        <v>59257</v>
      </c>
      <c r="AG69" s="22">
        <f t="shared" si="100"/>
        <v>53447</v>
      </c>
      <c r="AH69" s="22">
        <f t="shared" si="100"/>
        <v>90130</v>
      </c>
      <c r="AI69" s="25">
        <f t="shared" si="100"/>
        <v>133504</v>
      </c>
      <c r="AJ69" s="52">
        <f t="shared" si="100"/>
        <v>147105</v>
      </c>
      <c r="AK69" s="22">
        <f>SUM(AK67:AK68)</f>
        <v>125937</v>
      </c>
      <c r="AL69" s="22">
        <f>SUM(AL67:AL68)</f>
        <v>136227</v>
      </c>
      <c r="AM69" s="22">
        <f>SUM(AM67:AM68)</f>
        <v>138721</v>
      </c>
      <c r="AN69" s="22">
        <f>SUM(AN67:AN68)</f>
        <v>98492</v>
      </c>
      <c r="AO69" s="62">
        <f>SUM(AO67:AO68)</f>
        <v>143462</v>
      </c>
    </row>
    <row r="70" spans="1:41" ht="12">
      <c r="A70" s="138"/>
      <c r="B70" s="136"/>
      <c r="C70" s="26"/>
      <c r="D70" s="30">
        <f aca="true" t="shared" si="101" ref="D70:L70">D69/$D69*100</f>
        <v>100</v>
      </c>
      <c r="E70" s="30">
        <f t="shared" si="101"/>
        <v>161.90546456150705</v>
      </c>
      <c r="F70" s="30"/>
      <c r="G70" s="30"/>
      <c r="H70" s="30">
        <f t="shared" si="101"/>
        <v>16.25596379912449</v>
      </c>
      <c r="I70" s="30">
        <f t="shared" si="101"/>
        <v>64.07456593379568</v>
      </c>
      <c r="J70" s="30">
        <f t="shared" si="101"/>
        <v>62.01121440165265</v>
      </c>
      <c r="K70" s="30">
        <f t="shared" si="101"/>
        <v>54.28901677241651</v>
      </c>
      <c r="L70" s="30">
        <f t="shared" si="101"/>
        <v>56.822094338694605</v>
      </c>
      <c r="M70" s="30">
        <f>M69/$D69*100</f>
        <v>38.697063597462005</v>
      </c>
      <c r="N70" s="80"/>
      <c r="O70" s="53"/>
      <c r="P70" s="30">
        <f>P69/$D69*100</f>
        <v>0</v>
      </c>
      <c r="Q70" s="30">
        <f>Q69/$D69*100</f>
        <v>0</v>
      </c>
      <c r="R70" s="30">
        <f>R69/$D69*100</f>
        <v>0</v>
      </c>
      <c r="S70" s="30">
        <f>S69/$D69*100</f>
        <v>0</v>
      </c>
      <c r="T70" s="63">
        <f>T69/$D69*100</f>
        <v>0</v>
      </c>
      <c r="V70" s="138"/>
      <c r="W70" s="136"/>
      <c r="X70" s="26"/>
      <c r="Y70" s="30">
        <f aca="true" t="shared" si="102" ref="Y70:AO70">Y69/$Y69*100</f>
        <v>100</v>
      </c>
      <c r="Z70" s="30">
        <f t="shared" si="102"/>
        <v>12332.947976878613</v>
      </c>
      <c r="AA70" s="30">
        <f t="shared" si="102"/>
        <v>18837.57225433526</v>
      </c>
      <c r="AB70" s="30">
        <f t="shared" si="102"/>
        <v>27591.329479768785</v>
      </c>
      <c r="AC70" s="30">
        <f t="shared" si="102"/>
        <v>35308.670520231215</v>
      </c>
      <c r="AD70" s="30">
        <f t="shared" si="102"/>
        <v>25161.84971098266</v>
      </c>
      <c r="AE70" s="30">
        <f t="shared" si="102"/>
        <v>29502.312138728324</v>
      </c>
      <c r="AF70" s="30">
        <f t="shared" si="102"/>
        <v>34252.601156069366</v>
      </c>
      <c r="AG70" s="30">
        <f t="shared" si="102"/>
        <v>30894.219653179192</v>
      </c>
      <c r="AH70" s="30">
        <f t="shared" si="102"/>
        <v>52098.26589595376</v>
      </c>
      <c r="AI70" s="80">
        <f t="shared" si="102"/>
        <v>77169.94219653179</v>
      </c>
      <c r="AJ70" s="53">
        <f t="shared" si="102"/>
        <v>85031.79190751445</v>
      </c>
      <c r="AK70" s="30">
        <f t="shared" si="102"/>
        <v>72795.95375722543</v>
      </c>
      <c r="AL70" s="30">
        <f t="shared" si="102"/>
        <v>78743.93063583814</v>
      </c>
      <c r="AM70" s="30">
        <f t="shared" si="102"/>
        <v>80185.54913294797</v>
      </c>
      <c r="AN70" s="30">
        <f t="shared" si="102"/>
        <v>56931.791907514445</v>
      </c>
      <c r="AO70" s="63">
        <f t="shared" si="102"/>
        <v>82926.01156069365</v>
      </c>
    </row>
    <row r="71" spans="1:41" ht="12" customHeight="1">
      <c r="A71" s="138"/>
      <c r="B71" s="126" t="s">
        <v>12</v>
      </c>
      <c r="C71" s="16" t="s">
        <v>106</v>
      </c>
      <c r="D71" s="18">
        <f>SUM(D63,D67)</f>
        <v>39688</v>
      </c>
      <c r="E71" s="18">
        <f aca="true" t="shared" si="103" ref="E71:O72">SUM(E63,E67)</f>
        <v>47081</v>
      </c>
      <c r="F71" s="18">
        <f t="shared" si="103"/>
        <v>0</v>
      </c>
      <c r="G71" s="18">
        <f t="shared" si="103"/>
        <v>0</v>
      </c>
      <c r="H71" s="19">
        <f t="shared" si="103"/>
        <v>1970</v>
      </c>
      <c r="I71" s="18">
        <f t="shared" si="103"/>
        <v>7582</v>
      </c>
      <c r="J71" s="18">
        <f t="shared" si="103"/>
        <v>8565</v>
      </c>
      <c r="K71" s="18">
        <f t="shared" si="103"/>
        <v>7120</v>
      </c>
      <c r="L71" s="18">
        <f t="shared" si="103"/>
        <v>6400</v>
      </c>
      <c r="M71" s="18">
        <f t="shared" si="103"/>
        <v>4865</v>
      </c>
      <c r="N71" s="24">
        <f t="shared" si="103"/>
        <v>0</v>
      </c>
      <c r="O71" s="1">
        <f t="shared" si="103"/>
        <v>0</v>
      </c>
      <c r="P71" s="18"/>
      <c r="Q71" s="18"/>
      <c r="R71" s="18"/>
      <c r="S71" s="18"/>
      <c r="T71" s="61"/>
      <c r="V71" s="138"/>
      <c r="W71" s="126" t="s">
        <v>12</v>
      </c>
      <c r="X71" s="16" t="s">
        <v>106</v>
      </c>
      <c r="Y71" s="18">
        <f aca="true" t="shared" si="104" ref="Y71:AO72">SUM(Y63,Y67)</f>
        <v>300205</v>
      </c>
      <c r="Z71" s="18">
        <f t="shared" si="104"/>
        <v>387358</v>
      </c>
      <c r="AA71" s="18">
        <f t="shared" si="104"/>
        <v>546801</v>
      </c>
      <c r="AB71" s="18">
        <f t="shared" si="104"/>
        <v>850314</v>
      </c>
      <c r="AC71" s="19">
        <f t="shared" si="104"/>
        <v>814360</v>
      </c>
      <c r="AD71" s="18">
        <f t="shared" si="104"/>
        <v>1017168</v>
      </c>
      <c r="AE71" s="22">
        <f t="shared" si="104"/>
        <v>1091876</v>
      </c>
      <c r="AF71" s="22">
        <f t="shared" si="104"/>
        <v>1020270</v>
      </c>
      <c r="AG71" s="22">
        <f t="shared" si="104"/>
        <v>1191940</v>
      </c>
      <c r="AH71" s="22">
        <f t="shared" si="104"/>
        <v>1343851</v>
      </c>
      <c r="AI71" s="25">
        <f t="shared" si="104"/>
        <v>1329695</v>
      </c>
      <c r="AJ71" s="52">
        <f t="shared" si="104"/>
        <v>1316235</v>
      </c>
      <c r="AK71" s="18">
        <f t="shared" si="104"/>
        <v>1524998</v>
      </c>
      <c r="AL71" s="18">
        <f t="shared" si="104"/>
        <v>1701700</v>
      </c>
      <c r="AM71" s="18">
        <f>SUM(AM63,AM67)</f>
        <v>1693952</v>
      </c>
      <c r="AN71" s="18">
        <f t="shared" si="104"/>
        <v>1681425</v>
      </c>
      <c r="AO71" s="61">
        <f t="shared" si="104"/>
        <v>1916181</v>
      </c>
    </row>
    <row r="72" spans="1:41" ht="12">
      <c r="A72" s="138"/>
      <c r="B72" s="125"/>
      <c r="C72" s="16" t="s">
        <v>108</v>
      </c>
      <c r="D72" s="18">
        <f>SUM(D64,D68)</f>
        <v>974</v>
      </c>
      <c r="E72" s="18">
        <f t="shared" si="103"/>
        <v>18753</v>
      </c>
      <c r="F72" s="18">
        <f t="shared" si="103"/>
        <v>0</v>
      </c>
      <c r="G72" s="18">
        <f t="shared" si="103"/>
        <v>0</v>
      </c>
      <c r="H72" s="19">
        <f t="shared" si="103"/>
        <v>4640</v>
      </c>
      <c r="I72" s="18">
        <f t="shared" si="103"/>
        <v>18472</v>
      </c>
      <c r="J72" s="18">
        <f t="shared" si="103"/>
        <v>16650</v>
      </c>
      <c r="K72" s="18">
        <f t="shared" si="103"/>
        <v>14955</v>
      </c>
      <c r="L72" s="18">
        <f t="shared" si="103"/>
        <v>16705</v>
      </c>
      <c r="M72" s="18">
        <f t="shared" si="103"/>
        <v>10870</v>
      </c>
      <c r="N72" s="24">
        <f t="shared" si="103"/>
        <v>0</v>
      </c>
      <c r="O72" s="1">
        <f t="shared" si="103"/>
        <v>0</v>
      </c>
      <c r="P72" s="18"/>
      <c r="Q72" s="18"/>
      <c r="R72" s="18"/>
      <c r="S72" s="18"/>
      <c r="T72" s="61"/>
      <c r="V72" s="138"/>
      <c r="W72" s="125"/>
      <c r="X72" s="16" t="s">
        <v>108</v>
      </c>
      <c r="Y72" s="18">
        <f t="shared" si="104"/>
        <v>258786</v>
      </c>
      <c r="Z72" s="18">
        <f t="shared" si="104"/>
        <v>286570</v>
      </c>
      <c r="AA72" s="18">
        <f t="shared" si="104"/>
        <v>317285</v>
      </c>
      <c r="AB72" s="18">
        <f t="shared" si="104"/>
        <v>455578</v>
      </c>
      <c r="AC72" s="19">
        <f t="shared" si="104"/>
        <v>427702</v>
      </c>
      <c r="AD72" s="18">
        <f t="shared" si="104"/>
        <v>555466</v>
      </c>
      <c r="AE72" s="18">
        <f t="shared" si="104"/>
        <v>760335</v>
      </c>
      <c r="AF72" s="18">
        <f t="shared" si="104"/>
        <v>987945</v>
      </c>
      <c r="AG72" s="18">
        <f t="shared" si="104"/>
        <v>1016409</v>
      </c>
      <c r="AH72" s="18">
        <f t="shared" si="104"/>
        <v>1124711</v>
      </c>
      <c r="AI72" s="24">
        <f t="shared" si="104"/>
        <v>1274398</v>
      </c>
      <c r="AJ72" s="1">
        <f t="shared" si="104"/>
        <v>1382537</v>
      </c>
      <c r="AK72" s="18">
        <f t="shared" si="104"/>
        <v>1453398</v>
      </c>
      <c r="AL72" s="18">
        <f t="shared" si="104"/>
        <v>1461161</v>
      </c>
      <c r="AM72" s="18">
        <f>SUM(AM64,AM68)</f>
        <v>1460472</v>
      </c>
      <c r="AN72" s="18">
        <f t="shared" si="104"/>
        <v>1307764</v>
      </c>
      <c r="AO72" s="61">
        <f t="shared" si="104"/>
        <v>1468235</v>
      </c>
    </row>
    <row r="73" spans="1:41" ht="12">
      <c r="A73" s="138"/>
      <c r="B73" s="125"/>
      <c r="C73" s="20" t="s">
        <v>12</v>
      </c>
      <c r="D73" s="22">
        <f>SUM(D71:D72)</f>
        <v>40662</v>
      </c>
      <c r="E73" s="22">
        <f aca="true" t="shared" si="105" ref="E73:O73">SUM(E71:E72)</f>
        <v>65834</v>
      </c>
      <c r="F73" s="22">
        <f t="shared" si="105"/>
        <v>0</v>
      </c>
      <c r="G73" s="22">
        <f t="shared" si="105"/>
        <v>0</v>
      </c>
      <c r="H73" s="23">
        <f t="shared" si="105"/>
        <v>6610</v>
      </c>
      <c r="I73" s="22">
        <f t="shared" si="105"/>
        <v>26054</v>
      </c>
      <c r="J73" s="22">
        <f t="shared" si="105"/>
        <v>25215</v>
      </c>
      <c r="K73" s="22">
        <f t="shared" si="105"/>
        <v>22075</v>
      </c>
      <c r="L73" s="22">
        <f t="shared" si="105"/>
        <v>23105</v>
      </c>
      <c r="M73" s="22">
        <f t="shared" si="105"/>
        <v>15735</v>
      </c>
      <c r="N73" s="25">
        <f t="shared" si="105"/>
        <v>0</v>
      </c>
      <c r="O73" s="52">
        <f t="shared" si="105"/>
        <v>0</v>
      </c>
      <c r="P73" s="22">
        <f>SUM(P71:P72)</f>
        <v>0</v>
      </c>
      <c r="Q73" s="22">
        <f>SUM(Q71:Q72)</f>
        <v>0</v>
      </c>
      <c r="R73" s="22">
        <f>SUM(R71:R72)</f>
        <v>0</v>
      </c>
      <c r="S73" s="22">
        <f>SUM(S71:S72)</f>
        <v>0</v>
      </c>
      <c r="T73" s="62">
        <f>SUM(T71:T72)</f>
        <v>0</v>
      </c>
      <c r="V73" s="138"/>
      <c r="W73" s="125"/>
      <c r="X73" s="20" t="s">
        <v>12</v>
      </c>
      <c r="Y73" s="22">
        <f aca="true" t="shared" si="106" ref="Y73:AJ73">SUM(Y71:Y72)</f>
        <v>558991</v>
      </c>
      <c r="Z73" s="22">
        <f t="shared" si="106"/>
        <v>673928</v>
      </c>
      <c r="AA73" s="22">
        <f t="shared" si="106"/>
        <v>864086</v>
      </c>
      <c r="AB73" s="22">
        <f t="shared" si="106"/>
        <v>1305892</v>
      </c>
      <c r="AC73" s="23">
        <f t="shared" si="106"/>
        <v>1242062</v>
      </c>
      <c r="AD73" s="22">
        <f t="shared" si="106"/>
        <v>1572634</v>
      </c>
      <c r="AE73" s="22">
        <f t="shared" si="106"/>
        <v>1852211</v>
      </c>
      <c r="AF73" s="22">
        <f t="shared" si="106"/>
        <v>2008215</v>
      </c>
      <c r="AG73" s="22">
        <f t="shared" si="106"/>
        <v>2208349</v>
      </c>
      <c r="AH73" s="22">
        <f t="shared" si="106"/>
        <v>2468562</v>
      </c>
      <c r="AI73" s="25">
        <f t="shared" si="106"/>
        <v>2604093</v>
      </c>
      <c r="AJ73" s="52">
        <f t="shared" si="106"/>
        <v>2698772</v>
      </c>
      <c r="AK73" s="22">
        <f>SUM(AK71:AK72)</f>
        <v>2978396</v>
      </c>
      <c r="AL73" s="22">
        <f>SUM(AL71:AL72)</f>
        <v>3162861</v>
      </c>
      <c r="AM73" s="22">
        <f>SUM(AM71:AM72)</f>
        <v>3154424</v>
      </c>
      <c r="AN73" s="22">
        <f>SUM(AN71:AN72)</f>
        <v>2989189</v>
      </c>
      <c r="AO73" s="62">
        <f>SUM(AO71:AO72)</f>
        <v>3384416</v>
      </c>
    </row>
    <row r="74" spans="1:41" ht="12.75" thickBot="1">
      <c r="A74" s="140"/>
      <c r="B74" s="127"/>
      <c r="C74" s="35"/>
      <c r="D74" s="39">
        <f aca="true" t="shared" si="107" ref="D74:L74">D73/$D73*100</f>
        <v>100</v>
      </c>
      <c r="E74" s="39">
        <f t="shared" si="107"/>
        <v>161.90546456150705</v>
      </c>
      <c r="F74" s="39"/>
      <c r="G74" s="39"/>
      <c r="H74" s="39">
        <f t="shared" si="107"/>
        <v>16.25596379912449</v>
      </c>
      <c r="I74" s="39">
        <f t="shared" si="107"/>
        <v>64.07456593379568</v>
      </c>
      <c r="J74" s="39">
        <f t="shared" si="107"/>
        <v>62.01121440165265</v>
      </c>
      <c r="K74" s="39">
        <f t="shared" si="107"/>
        <v>54.28901677241651</v>
      </c>
      <c r="L74" s="39">
        <f t="shared" si="107"/>
        <v>56.822094338694605</v>
      </c>
      <c r="M74" s="39">
        <f>M73/$D73*100</f>
        <v>38.697063597462005</v>
      </c>
      <c r="N74" s="43"/>
      <c r="O74" s="44"/>
      <c r="P74" s="39">
        <f>P73/$D73*100</f>
        <v>0</v>
      </c>
      <c r="Q74" s="39">
        <f>Q73/$D73*100</f>
        <v>0</v>
      </c>
      <c r="R74" s="39">
        <f>R73/$D73*100</f>
        <v>0</v>
      </c>
      <c r="S74" s="39">
        <f>S73/$D73*100</f>
        <v>0</v>
      </c>
      <c r="T74" s="64">
        <f>T73/$D73*100</f>
        <v>0</v>
      </c>
      <c r="V74" s="138"/>
      <c r="W74" s="125"/>
      <c r="X74" s="16"/>
      <c r="Y74" s="34">
        <f aca="true" t="shared" si="108" ref="Y74:AO74">Y73/$Y73*100</f>
        <v>100</v>
      </c>
      <c r="Z74" s="34">
        <f t="shared" si="108"/>
        <v>120.56151172380237</v>
      </c>
      <c r="AA74" s="34">
        <f t="shared" si="108"/>
        <v>154.57959072686322</v>
      </c>
      <c r="AB74" s="34">
        <f t="shared" si="108"/>
        <v>233.61592583780418</v>
      </c>
      <c r="AC74" s="34">
        <f t="shared" si="108"/>
        <v>222.1971373421039</v>
      </c>
      <c r="AD74" s="34">
        <f t="shared" si="108"/>
        <v>281.334404310624</v>
      </c>
      <c r="AE74" s="34">
        <f t="shared" si="108"/>
        <v>331.3489841518021</v>
      </c>
      <c r="AF74" s="34">
        <f t="shared" si="108"/>
        <v>359.2571257855672</v>
      </c>
      <c r="AG74" s="34">
        <f t="shared" si="108"/>
        <v>395.059848906333</v>
      </c>
      <c r="AH74" s="34">
        <f t="shared" si="108"/>
        <v>441.6103300410919</v>
      </c>
      <c r="AI74" s="41">
        <f t="shared" si="108"/>
        <v>465.8559797921613</v>
      </c>
      <c r="AJ74" s="54">
        <f t="shared" si="108"/>
        <v>482.79346179097695</v>
      </c>
      <c r="AK74" s="39">
        <f t="shared" si="108"/>
        <v>532.8164496387241</v>
      </c>
      <c r="AL74" s="39">
        <f t="shared" si="108"/>
        <v>565.8160864843977</v>
      </c>
      <c r="AM74" s="39">
        <f t="shared" si="108"/>
        <v>564.3067598583877</v>
      </c>
      <c r="AN74" s="39">
        <f t="shared" si="108"/>
        <v>534.7472499557238</v>
      </c>
      <c r="AO74" s="64">
        <f t="shared" si="108"/>
        <v>605.4508927692932</v>
      </c>
    </row>
    <row r="75" spans="1:41" ht="12" customHeight="1">
      <c r="A75" s="139" t="s">
        <v>49</v>
      </c>
      <c r="B75" s="135" t="s">
        <v>117</v>
      </c>
      <c r="C75" s="12" t="s">
        <v>95</v>
      </c>
      <c r="D75" s="14"/>
      <c r="E75" s="14">
        <v>1952</v>
      </c>
      <c r="F75" s="14">
        <v>9626</v>
      </c>
      <c r="G75" s="14">
        <v>14550</v>
      </c>
      <c r="H75" s="15">
        <v>6782</v>
      </c>
      <c r="I75" s="14">
        <v>12631</v>
      </c>
      <c r="J75" s="14">
        <v>15978</v>
      </c>
      <c r="K75" s="14">
        <v>11173</v>
      </c>
      <c r="L75" s="14">
        <v>17053</v>
      </c>
      <c r="M75" s="14">
        <v>33237</v>
      </c>
      <c r="N75" s="13">
        <v>35881</v>
      </c>
      <c r="O75" s="55">
        <v>35199</v>
      </c>
      <c r="P75" s="14">
        <v>30167</v>
      </c>
      <c r="Q75" s="14">
        <v>15887</v>
      </c>
      <c r="R75" s="14">
        <v>11555</v>
      </c>
      <c r="S75" s="14">
        <v>4680</v>
      </c>
      <c r="T75" s="60">
        <v>3927</v>
      </c>
      <c r="V75" s="139" t="s">
        <v>76</v>
      </c>
      <c r="W75" s="135" t="s">
        <v>117</v>
      </c>
      <c r="X75" s="12" t="s">
        <v>95</v>
      </c>
      <c r="Y75" s="14">
        <v>32942</v>
      </c>
      <c r="Z75" s="14">
        <v>36393</v>
      </c>
      <c r="AA75" s="14">
        <v>60303</v>
      </c>
      <c r="AB75" s="14">
        <v>68550</v>
      </c>
      <c r="AC75" s="15">
        <v>52178</v>
      </c>
      <c r="AD75" s="14">
        <v>50755</v>
      </c>
      <c r="AE75" s="14">
        <v>55243</v>
      </c>
      <c r="AF75" s="14">
        <v>66089</v>
      </c>
      <c r="AG75" s="14">
        <v>68331</v>
      </c>
      <c r="AH75" s="14">
        <v>37845</v>
      </c>
      <c r="AI75" s="13">
        <v>43988</v>
      </c>
      <c r="AJ75" s="55">
        <v>41968</v>
      </c>
      <c r="AK75" s="14">
        <v>20794</v>
      </c>
      <c r="AL75" s="14">
        <v>21865</v>
      </c>
      <c r="AM75" s="14">
        <v>18296</v>
      </c>
      <c r="AN75" s="14">
        <v>18917</v>
      </c>
      <c r="AO75" s="60">
        <v>17600</v>
      </c>
    </row>
    <row r="76" spans="1:41" ht="12">
      <c r="A76" s="138"/>
      <c r="B76" s="125"/>
      <c r="C76" s="16" t="s">
        <v>98</v>
      </c>
      <c r="D76" s="18"/>
      <c r="E76" s="18">
        <v>12571</v>
      </c>
      <c r="F76" s="18">
        <v>55151</v>
      </c>
      <c r="G76" s="18">
        <v>51559</v>
      </c>
      <c r="H76" s="19">
        <v>35901</v>
      </c>
      <c r="I76" s="18">
        <v>43299</v>
      </c>
      <c r="J76" s="18">
        <v>49167</v>
      </c>
      <c r="K76" s="18">
        <v>39183</v>
      </c>
      <c r="L76" s="18">
        <v>65059</v>
      </c>
      <c r="M76" s="18">
        <v>66909</v>
      </c>
      <c r="N76" s="24">
        <v>73241</v>
      </c>
      <c r="O76" s="1">
        <v>85595</v>
      </c>
      <c r="P76" s="18">
        <v>79692</v>
      </c>
      <c r="Q76" s="18">
        <v>86524</v>
      </c>
      <c r="R76" s="18">
        <v>75360</v>
      </c>
      <c r="S76" s="18">
        <v>63650</v>
      </c>
      <c r="T76" s="61">
        <v>70004</v>
      </c>
      <c r="V76" s="138"/>
      <c r="W76" s="125"/>
      <c r="X76" s="16" t="s">
        <v>98</v>
      </c>
      <c r="Y76" s="18">
        <v>44021</v>
      </c>
      <c r="Z76" s="18">
        <v>53838</v>
      </c>
      <c r="AA76" s="18">
        <v>128101</v>
      </c>
      <c r="AB76" s="18">
        <v>112936</v>
      </c>
      <c r="AC76" s="19">
        <v>116655</v>
      </c>
      <c r="AD76" s="18">
        <v>146334</v>
      </c>
      <c r="AE76" s="18">
        <v>132464</v>
      </c>
      <c r="AF76" s="18">
        <v>122240</v>
      </c>
      <c r="AG76" s="18">
        <v>61978</v>
      </c>
      <c r="AH76" s="18">
        <v>53299</v>
      </c>
      <c r="AI76" s="24">
        <v>68736</v>
      </c>
      <c r="AJ76" s="1">
        <v>61390</v>
      </c>
      <c r="AK76" s="18">
        <v>52031</v>
      </c>
      <c r="AL76" s="18">
        <v>47593</v>
      </c>
      <c r="AM76" s="18">
        <v>35250</v>
      </c>
      <c r="AN76" s="18">
        <v>32859</v>
      </c>
      <c r="AO76" s="61">
        <v>25616</v>
      </c>
    </row>
    <row r="77" spans="1:41" ht="12">
      <c r="A77" s="138"/>
      <c r="B77" s="125"/>
      <c r="C77" s="20" t="s">
        <v>12</v>
      </c>
      <c r="D77" s="22">
        <f>SUM(D75:D76)</f>
        <v>0</v>
      </c>
      <c r="E77" s="22">
        <f aca="true" t="shared" si="109" ref="E77:O77">SUM(E75:E76)</f>
        <v>14523</v>
      </c>
      <c r="F77" s="22">
        <f t="shared" si="109"/>
        <v>64777</v>
      </c>
      <c r="G77" s="22">
        <f t="shared" si="109"/>
        <v>66109</v>
      </c>
      <c r="H77" s="23">
        <f t="shared" si="109"/>
        <v>42683</v>
      </c>
      <c r="I77" s="22">
        <f t="shared" si="109"/>
        <v>55930</v>
      </c>
      <c r="J77" s="22">
        <f t="shared" si="109"/>
        <v>65145</v>
      </c>
      <c r="K77" s="22">
        <f t="shared" si="109"/>
        <v>50356</v>
      </c>
      <c r="L77" s="22">
        <f t="shared" si="109"/>
        <v>82112</v>
      </c>
      <c r="M77" s="22">
        <f t="shared" si="109"/>
        <v>100146</v>
      </c>
      <c r="N77" s="25">
        <f t="shared" si="109"/>
        <v>109122</v>
      </c>
      <c r="O77" s="52">
        <f t="shared" si="109"/>
        <v>120794</v>
      </c>
      <c r="P77" s="22">
        <f>SUM(P75:P76)</f>
        <v>109859</v>
      </c>
      <c r="Q77" s="22">
        <f>SUM(Q75:Q76)</f>
        <v>102411</v>
      </c>
      <c r="R77" s="22">
        <f>SUM(R75:R76)</f>
        <v>86915</v>
      </c>
      <c r="S77" s="22">
        <f>SUM(S75:S76)</f>
        <v>68330</v>
      </c>
      <c r="T77" s="62">
        <f>SUM(T75:T76)</f>
        <v>73931</v>
      </c>
      <c r="V77" s="138"/>
      <c r="W77" s="125"/>
      <c r="X77" s="20" t="s">
        <v>12</v>
      </c>
      <c r="Y77" s="22">
        <f aca="true" t="shared" si="110" ref="Y77:AO77">SUM(Y75:Y76)</f>
        <v>76963</v>
      </c>
      <c r="Z77" s="22">
        <f t="shared" si="110"/>
        <v>90231</v>
      </c>
      <c r="AA77" s="22">
        <f t="shared" si="110"/>
        <v>188404</v>
      </c>
      <c r="AB77" s="22">
        <f t="shared" si="110"/>
        <v>181486</v>
      </c>
      <c r="AC77" s="23">
        <f t="shared" si="110"/>
        <v>168833</v>
      </c>
      <c r="AD77" s="22">
        <f t="shared" si="110"/>
        <v>197089</v>
      </c>
      <c r="AE77" s="22">
        <f t="shared" si="110"/>
        <v>187707</v>
      </c>
      <c r="AF77" s="22">
        <f t="shared" si="110"/>
        <v>188329</v>
      </c>
      <c r="AG77" s="22">
        <f t="shared" si="110"/>
        <v>130309</v>
      </c>
      <c r="AH77" s="22">
        <f t="shared" si="110"/>
        <v>91144</v>
      </c>
      <c r="AI77" s="25">
        <f t="shared" si="110"/>
        <v>112724</v>
      </c>
      <c r="AJ77" s="52">
        <f t="shared" si="110"/>
        <v>103358</v>
      </c>
      <c r="AK77" s="22">
        <f t="shared" si="110"/>
        <v>72825</v>
      </c>
      <c r="AL77" s="22">
        <f t="shared" si="110"/>
        <v>69458</v>
      </c>
      <c r="AM77" s="22">
        <f>SUM(AM75:AM76)</f>
        <v>53546</v>
      </c>
      <c r="AN77" s="22">
        <f t="shared" si="110"/>
        <v>51776</v>
      </c>
      <c r="AO77" s="62">
        <f t="shared" si="110"/>
        <v>43216</v>
      </c>
    </row>
    <row r="78" spans="1:41" ht="12">
      <c r="A78" s="138"/>
      <c r="B78" s="125"/>
      <c r="C78" s="16"/>
      <c r="D78" s="30"/>
      <c r="E78" s="30">
        <f aca="true" t="shared" si="111" ref="E78:T78">E77/$E77*100</f>
        <v>100</v>
      </c>
      <c r="F78" s="30">
        <f t="shared" si="111"/>
        <v>446.0304344832335</v>
      </c>
      <c r="G78" s="30">
        <f t="shared" si="111"/>
        <v>455.20209323142603</v>
      </c>
      <c r="H78" s="30">
        <f t="shared" si="111"/>
        <v>293.89933209392</v>
      </c>
      <c r="I78" s="30">
        <f t="shared" si="111"/>
        <v>385.1132686084143</v>
      </c>
      <c r="J78" s="30">
        <f t="shared" si="111"/>
        <v>448.56434620946084</v>
      </c>
      <c r="K78" s="30">
        <f t="shared" si="111"/>
        <v>346.73276871169867</v>
      </c>
      <c r="L78" s="30">
        <f t="shared" si="111"/>
        <v>565.3928251738622</v>
      </c>
      <c r="M78" s="30">
        <f t="shared" si="111"/>
        <v>689.5682710183846</v>
      </c>
      <c r="N78" s="80">
        <f t="shared" si="111"/>
        <v>751.3736831233216</v>
      </c>
      <c r="O78" s="53">
        <f t="shared" si="111"/>
        <v>831.7427528747505</v>
      </c>
      <c r="P78" s="30">
        <f t="shared" si="111"/>
        <v>756.4483922054671</v>
      </c>
      <c r="Q78" s="30">
        <f t="shared" si="111"/>
        <v>705.1642222681264</v>
      </c>
      <c r="R78" s="30">
        <f t="shared" si="111"/>
        <v>598.4645045789438</v>
      </c>
      <c r="S78" s="30">
        <f t="shared" si="111"/>
        <v>470.49507677477106</v>
      </c>
      <c r="T78" s="63">
        <f t="shared" si="111"/>
        <v>509.0614886731392</v>
      </c>
      <c r="V78" s="138"/>
      <c r="W78" s="125"/>
      <c r="X78" s="26"/>
      <c r="Y78" s="30">
        <f aca="true" t="shared" si="112" ref="Y78:AJ78">Y77/$Y77*100</f>
        <v>100</v>
      </c>
      <c r="Z78" s="30">
        <f t="shared" si="112"/>
        <v>117.23945272403623</v>
      </c>
      <c r="AA78" s="30">
        <f t="shared" si="112"/>
        <v>244.79814976027444</v>
      </c>
      <c r="AB78" s="30">
        <f t="shared" si="112"/>
        <v>235.80941491365982</v>
      </c>
      <c r="AC78" s="30">
        <f t="shared" si="112"/>
        <v>219.36904746436602</v>
      </c>
      <c r="AD78" s="30">
        <f t="shared" si="112"/>
        <v>256.08279303041724</v>
      </c>
      <c r="AE78" s="30">
        <f t="shared" si="112"/>
        <v>243.89251978223302</v>
      </c>
      <c r="AF78" s="30">
        <f t="shared" si="112"/>
        <v>244.70070033652536</v>
      </c>
      <c r="AG78" s="30">
        <f t="shared" si="112"/>
        <v>169.31382612424153</v>
      </c>
      <c r="AH78" s="30">
        <f t="shared" si="112"/>
        <v>118.42573704247496</v>
      </c>
      <c r="AI78" s="80">
        <f t="shared" si="112"/>
        <v>146.4651845692086</v>
      </c>
      <c r="AJ78" s="53">
        <f t="shared" si="112"/>
        <v>134.2957005314242</v>
      </c>
      <c r="AK78" s="30">
        <f>AK77/$Y77*100</f>
        <v>94.62339046035108</v>
      </c>
      <c r="AL78" s="30">
        <f>AL77/$Y77*100</f>
        <v>90.24856099684264</v>
      </c>
      <c r="AM78" s="30">
        <f>AM77/$Y77*100</f>
        <v>69.57369125423905</v>
      </c>
      <c r="AN78" s="30">
        <f>AN77/$Y77*100</f>
        <v>67.2738848537609</v>
      </c>
      <c r="AO78" s="63">
        <f>AO77/$Y77*100</f>
        <v>56.15165728986656</v>
      </c>
    </row>
    <row r="79" spans="1:41" ht="12" customHeight="1">
      <c r="A79" s="138"/>
      <c r="B79" s="125"/>
      <c r="C79" s="20" t="s">
        <v>103</v>
      </c>
      <c r="D79" s="18">
        <v>98090</v>
      </c>
      <c r="E79" s="18">
        <v>80930</v>
      </c>
      <c r="F79" s="18">
        <v>31510</v>
      </c>
      <c r="G79" s="18">
        <v>31040</v>
      </c>
      <c r="H79" s="19">
        <v>20430</v>
      </c>
      <c r="I79" s="18">
        <v>23030</v>
      </c>
      <c r="J79" s="18">
        <v>14720</v>
      </c>
      <c r="K79" s="18">
        <v>8440</v>
      </c>
      <c r="L79" s="18"/>
      <c r="M79" s="18"/>
      <c r="N79" s="24"/>
      <c r="O79" s="1"/>
      <c r="P79" s="18"/>
      <c r="Q79" s="18"/>
      <c r="R79" s="18">
        <v>231</v>
      </c>
      <c r="S79" s="18">
        <v>2008</v>
      </c>
      <c r="T79" s="61">
        <v>1906</v>
      </c>
      <c r="V79" s="138"/>
      <c r="W79" s="125"/>
      <c r="X79" s="16" t="s">
        <v>103</v>
      </c>
      <c r="Y79" s="18"/>
      <c r="Z79" s="18"/>
      <c r="AA79" s="18"/>
      <c r="AB79" s="18"/>
      <c r="AC79" s="19"/>
      <c r="AD79" s="18"/>
      <c r="AE79" s="18"/>
      <c r="AF79" s="18"/>
      <c r="AG79" s="18"/>
      <c r="AH79" s="18">
        <v>310</v>
      </c>
      <c r="AI79" s="24"/>
      <c r="AJ79" s="1"/>
      <c r="AK79" s="18">
        <v>68</v>
      </c>
      <c r="AL79" s="18">
        <v>758</v>
      </c>
      <c r="AM79" s="18">
        <v>304</v>
      </c>
      <c r="AN79" s="18">
        <v>2965</v>
      </c>
      <c r="AO79" s="61">
        <v>218</v>
      </c>
    </row>
    <row r="80" spans="1:41" ht="12">
      <c r="A80" s="138"/>
      <c r="B80" s="125"/>
      <c r="C80" s="16" t="s">
        <v>105</v>
      </c>
      <c r="D80" s="18">
        <v>8270</v>
      </c>
      <c r="E80" s="18">
        <v>7340</v>
      </c>
      <c r="F80" s="18">
        <v>7560</v>
      </c>
      <c r="G80" s="18">
        <v>10770</v>
      </c>
      <c r="H80" s="19">
        <v>5370</v>
      </c>
      <c r="I80" s="18">
        <v>7950</v>
      </c>
      <c r="J80" s="18">
        <v>8310</v>
      </c>
      <c r="K80" s="18">
        <v>5220</v>
      </c>
      <c r="L80" s="18"/>
      <c r="M80" s="18"/>
      <c r="N80" s="24"/>
      <c r="O80" s="1"/>
      <c r="P80" s="18"/>
      <c r="Q80" s="18"/>
      <c r="R80" s="18">
        <v>49</v>
      </c>
      <c r="S80" s="18"/>
      <c r="T80" s="61">
        <v>46</v>
      </c>
      <c r="V80" s="138"/>
      <c r="W80" s="125"/>
      <c r="X80" s="16" t="s">
        <v>105</v>
      </c>
      <c r="Y80" s="18"/>
      <c r="Z80" s="18"/>
      <c r="AA80" s="18"/>
      <c r="AB80" s="18"/>
      <c r="AC80" s="19"/>
      <c r="AD80" s="18"/>
      <c r="AE80" s="18"/>
      <c r="AF80" s="18"/>
      <c r="AG80" s="18"/>
      <c r="AH80" s="18"/>
      <c r="AI80" s="24"/>
      <c r="AJ80" s="1"/>
      <c r="AK80" s="18"/>
      <c r="AL80" s="18"/>
      <c r="AM80" s="18">
        <v>20</v>
      </c>
      <c r="AN80" s="18"/>
      <c r="AO80" s="61"/>
    </row>
    <row r="81" spans="1:41" ht="12">
      <c r="A81" s="138"/>
      <c r="B81" s="125"/>
      <c r="C81" s="20" t="s">
        <v>12</v>
      </c>
      <c r="D81" s="22">
        <f>SUM(D79:D80)</f>
        <v>106360</v>
      </c>
      <c r="E81" s="22">
        <f aca="true" t="shared" si="113" ref="E81:T81">SUM(E79:E80)</f>
        <v>88270</v>
      </c>
      <c r="F81" s="22">
        <f t="shared" si="113"/>
        <v>39070</v>
      </c>
      <c r="G81" s="22">
        <f t="shared" si="113"/>
        <v>41810</v>
      </c>
      <c r="H81" s="23">
        <f t="shared" si="113"/>
        <v>25800</v>
      </c>
      <c r="I81" s="22">
        <f t="shared" si="113"/>
        <v>30980</v>
      </c>
      <c r="J81" s="22">
        <f t="shared" si="113"/>
        <v>23030</v>
      </c>
      <c r="K81" s="22">
        <f t="shared" si="113"/>
        <v>13660</v>
      </c>
      <c r="L81" s="22">
        <f t="shared" si="113"/>
        <v>0</v>
      </c>
      <c r="M81" s="22">
        <f t="shared" si="113"/>
        <v>0</v>
      </c>
      <c r="N81" s="25">
        <f t="shared" si="113"/>
        <v>0</v>
      </c>
      <c r="O81" s="52">
        <f t="shared" si="113"/>
        <v>0</v>
      </c>
      <c r="P81" s="22">
        <f t="shared" si="113"/>
        <v>0</v>
      </c>
      <c r="Q81" s="22">
        <f t="shared" si="113"/>
        <v>0</v>
      </c>
      <c r="R81" s="22">
        <f t="shared" si="113"/>
        <v>280</v>
      </c>
      <c r="S81" s="22">
        <f t="shared" si="113"/>
        <v>2008</v>
      </c>
      <c r="T81" s="62">
        <f t="shared" si="113"/>
        <v>1952</v>
      </c>
      <c r="V81" s="138"/>
      <c r="W81" s="125"/>
      <c r="X81" s="20" t="s">
        <v>12</v>
      </c>
      <c r="Y81" s="22">
        <f aca="true" t="shared" si="114" ref="Y81:AJ81">SUM(Y79:Y80)</f>
        <v>0</v>
      </c>
      <c r="Z81" s="22">
        <f t="shared" si="114"/>
        <v>0</v>
      </c>
      <c r="AA81" s="22">
        <f t="shared" si="114"/>
        <v>0</v>
      </c>
      <c r="AB81" s="22">
        <f t="shared" si="114"/>
        <v>0</v>
      </c>
      <c r="AC81" s="23">
        <f t="shared" si="114"/>
        <v>0</v>
      </c>
      <c r="AD81" s="22">
        <f t="shared" si="114"/>
        <v>0</v>
      </c>
      <c r="AE81" s="22">
        <f t="shared" si="114"/>
        <v>0</v>
      </c>
      <c r="AF81" s="22">
        <f t="shared" si="114"/>
        <v>0</v>
      </c>
      <c r="AG81" s="22">
        <f t="shared" si="114"/>
        <v>0</v>
      </c>
      <c r="AH81" s="22">
        <f t="shared" si="114"/>
        <v>310</v>
      </c>
      <c r="AI81" s="25">
        <f t="shared" si="114"/>
        <v>0</v>
      </c>
      <c r="AJ81" s="52">
        <f t="shared" si="114"/>
        <v>0</v>
      </c>
      <c r="AK81" s="22">
        <f>SUM(AK79:AK80)</f>
        <v>68</v>
      </c>
      <c r="AL81" s="22">
        <f>SUM(AL79:AL80)</f>
        <v>758</v>
      </c>
      <c r="AM81" s="22">
        <f>SUM(AM79:AM80)</f>
        <v>324</v>
      </c>
      <c r="AN81" s="22">
        <f>SUM(AN79:AN80)</f>
        <v>2965</v>
      </c>
      <c r="AO81" s="62">
        <f>SUM(AO79:AO80)</f>
        <v>218</v>
      </c>
    </row>
    <row r="82" spans="1:41" ht="12">
      <c r="A82" s="138"/>
      <c r="B82" s="136"/>
      <c r="C82" s="26"/>
      <c r="D82" s="30">
        <f aca="true" t="shared" si="115" ref="D82:J82">D81/$D81*100</f>
        <v>100</v>
      </c>
      <c r="E82" s="30">
        <f t="shared" si="115"/>
        <v>82.99172621286198</v>
      </c>
      <c r="F82" s="30">
        <f t="shared" si="115"/>
        <v>36.73373448664912</v>
      </c>
      <c r="G82" s="30">
        <f t="shared" si="115"/>
        <v>39.30989093644227</v>
      </c>
      <c r="H82" s="30">
        <f t="shared" si="115"/>
        <v>24.25723956374577</v>
      </c>
      <c r="I82" s="30">
        <f t="shared" si="115"/>
        <v>29.127491538172244</v>
      </c>
      <c r="J82" s="30">
        <f t="shared" si="115"/>
        <v>21.65287702143663</v>
      </c>
      <c r="K82" s="30">
        <f>K81/$D81*100</f>
        <v>12.843174125611132</v>
      </c>
      <c r="L82" s="30"/>
      <c r="M82" s="30"/>
      <c r="N82" s="80"/>
      <c r="O82" s="53"/>
      <c r="P82" s="30">
        <f>P81/$D81*100</f>
        <v>0</v>
      </c>
      <c r="Q82" s="30">
        <f>Q81/$D81*100</f>
        <v>0</v>
      </c>
      <c r="R82" s="30">
        <f>R81/$D81*100</f>
        <v>0.2632568634825122</v>
      </c>
      <c r="S82" s="30">
        <f>S81/$D81*100</f>
        <v>1.887927792403159</v>
      </c>
      <c r="T82" s="63">
        <f>T81/$D81*100</f>
        <v>1.8352764197066564</v>
      </c>
      <c r="V82" s="138"/>
      <c r="W82" s="136"/>
      <c r="X82" s="26"/>
      <c r="Y82" s="30"/>
      <c r="Z82" s="30"/>
      <c r="AA82" s="30"/>
      <c r="AB82" s="30"/>
      <c r="AC82" s="30"/>
      <c r="AD82" s="30"/>
      <c r="AE82" s="30"/>
      <c r="AF82" s="30"/>
      <c r="AG82" s="30"/>
      <c r="AH82" s="30"/>
      <c r="AI82" s="80"/>
      <c r="AJ82" s="53"/>
      <c r="AK82" s="30"/>
      <c r="AL82" s="30"/>
      <c r="AM82" s="30"/>
      <c r="AN82" s="30"/>
      <c r="AO82" s="63"/>
    </row>
    <row r="83" spans="1:41" ht="12" customHeight="1">
      <c r="A83" s="138"/>
      <c r="B83" s="126" t="s">
        <v>12</v>
      </c>
      <c r="C83" s="16" t="s">
        <v>106</v>
      </c>
      <c r="D83" s="18">
        <f>SUM(D75,D79)</f>
        <v>98090</v>
      </c>
      <c r="E83" s="18">
        <f aca="true" t="shared" si="116" ref="E83:T84">SUM(E75,E79)</f>
        <v>82882</v>
      </c>
      <c r="F83" s="18">
        <f t="shared" si="116"/>
        <v>41136</v>
      </c>
      <c r="G83" s="18">
        <f t="shared" si="116"/>
        <v>45590</v>
      </c>
      <c r="H83" s="19">
        <f t="shared" si="116"/>
        <v>27212</v>
      </c>
      <c r="I83" s="18">
        <f t="shared" si="116"/>
        <v>35661</v>
      </c>
      <c r="J83" s="18">
        <f t="shared" si="116"/>
        <v>30698</v>
      </c>
      <c r="K83" s="18">
        <f t="shared" si="116"/>
        <v>19613</v>
      </c>
      <c r="L83" s="18">
        <f t="shared" si="116"/>
        <v>17053</v>
      </c>
      <c r="M83" s="18">
        <f t="shared" si="116"/>
        <v>33237</v>
      </c>
      <c r="N83" s="24">
        <f t="shared" si="116"/>
        <v>35881</v>
      </c>
      <c r="O83" s="1">
        <f t="shared" si="116"/>
        <v>35199</v>
      </c>
      <c r="P83" s="18">
        <f t="shared" si="116"/>
        <v>30167</v>
      </c>
      <c r="Q83" s="18">
        <f t="shared" si="116"/>
        <v>15887</v>
      </c>
      <c r="R83" s="18">
        <f t="shared" si="116"/>
        <v>11786</v>
      </c>
      <c r="S83" s="18">
        <f t="shared" si="116"/>
        <v>6688</v>
      </c>
      <c r="T83" s="61">
        <f t="shared" si="116"/>
        <v>5833</v>
      </c>
      <c r="V83" s="138"/>
      <c r="W83" s="126" t="s">
        <v>12</v>
      </c>
      <c r="X83" s="16" t="s">
        <v>106</v>
      </c>
      <c r="Y83" s="18">
        <f>SUM(Y75,Y79)</f>
        <v>32942</v>
      </c>
      <c r="Z83" s="18">
        <f aca="true" t="shared" si="117" ref="Z83:AO83">SUM(Z75,Z79)</f>
        <v>36393</v>
      </c>
      <c r="AA83" s="18">
        <f t="shared" si="117"/>
        <v>60303</v>
      </c>
      <c r="AB83" s="18">
        <f t="shared" si="117"/>
        <v>68550</v>
      </c>
      <c r="AC83" s="19">
        <f t="shared" si="117"/>
        <v>52178</v>
      </c>
      <c r="AD83" s="18">
        <f t="shared" si="117"/>
        <v>50755</v>
      </c>
      <c r="AE83" s="22">
        <f t="shared" si="117"/>
        <v>55243</v>
      </c>
      <c r="AF83" s="22">
        <f t="shared" si="117"/>
        <v>66089</v>
      </c>
      <c r="AG83" s="22">
        <f t="shared" si="117"/>
        <v>68331</v>
      </c>
      <c r="AH83" s="22">
        <f t="shared" si="117"/>
        <v>38155</v>
      </c>
      <c r="AI83" s="25">
        <f t="shared" si="117"/>
        <v>43988</v>
      </c>
      <c r="AJ83" s="52">
        <f t="shared" si="117"/>
        <v>41968</v>
      </c>
      <c r="AK83" s="18">
        <f t="shared" si="117"/>
        <v>20862</v>
      </c>
      <c r="AL83" s="18">
        <f t="shared" si="117"/>
        <v>22623</v>
      </c>
      <c r="AM83" s="18">
        <f>SUM(AM75,AM79)</f>
        <v>18600</v>
      </c>
      <c r="AN83" s="18">
        <f t="shared" si="117"/>
        <v>21882</v>
      </c>
      <c r="AO83" s="61">
        <f t="shared" si="117"/>
        <v>17818</v>
      </c>
    </row>
    <row r="84" spans="1:41" ht="12">
      <c r="A84" s="138"/>
      <c r="B84" s="125"/>
      <c r="C84" s="16" t="s">
        <v>108</v>
      </c>
      <c r="D84" s="18">
        <f>SUM(D76,D80)</f>
        <v>8270</v>
      </c>
      <c r="E84" s="18">
        <f t="shared" si="116"/>
        <v>19911</v>
      </c>
      <c r="F84" s="18">
        <f t="shared" si="116"/>
        <v>62711</v>
      </c>
      <c r="G84" s="18">
        <f t="shared" si="116"/>
        <v>62329</v>
      </c>
      <c r="H84" s="19">
        <f t="shared" si="116"/>
        <v>41271</v>
      </c>
      <c r="I84" s="18">
        <f t="shared" si="116"/>
        <v>51249</v>
      </c>
      <c r="J84" s="18">
        <f t="shared" si="116"/>
        <v>57477</v>
      </c>
      <c r="K84" s="18">
        <f t="shared" si="116"/>
        <v>44403</v>
      </c>
      <c r="L84" s="18">
        <f t="shared" si="116"/>
        <v>65059</v>
      </c>
      <c r="M84" s="18">
        <f t="shared" si="116"/>
        <v>66909</v>
      </c>
      <c r="N84" s="24">
        <f t="shared" si="116"/>
        <v>73241</v>
      </c>
      <c r="O84" s="1">
        <f t="shared" si="116"/>
        <v>85595</v>
      </c>
      <c r="P84" s="18">
        <f t="shared" si="116"/>
        <v>79692</v>
      </c>
      <c r="Q84" s="18">
        <f t="shared" si="116"/>
        <v>86524</v>
      </c>
      <c r="R84" s="18">
        <f t="shared" si="116"/>
        <v>75409</v>
      </c>
      <c r="S84" s="18">
        <f t="shared" si="116"/>
        <v>63650</v>
      </c>
      <c r="T84" s="61">
        <f t="shared" si="116"/>
        <v>70050</v>
      </c>
      <c r="V84" s="138"/>
      <c r="W84" s="125"/>
      <c r="X84" s="16" t="s">
        <v>108</v>
      </c>
      <c r="Y84" s="18">
        <f aca="true" t="shared" si="118" ref="Y84:AO84">SUM(Y76,Y80)</f>
        <v>44021</v>
      </c>
      <c r="Z84" s="18">
        <f>SUM(Z76,Z80)</f>
        <v>53838</v>
      </c>
      <c r="AA84" s="18">
        <f t="shared" si="118"/>
        <v>128101</v>
      </c>
      <c r="AB84" s="18">
        <f t="shared" si="118"/>
        <v>112936</v>
      </c>
      <c r="AC84" s="19">
        <f t="shared" si="118"/>
        <v>116655</v>
      </c>
      <c r="AD84" s="18">
        <f t="shared" si="118"/>
        <v>146334</v>
      </c>
      <c r="AE84" s="18">
        <f t="shared" si="118"/>
        <v>132464</v>
      </c>
      <c r="AF84" s="18">
        <f t="shared" si="118"/>
        <v>122240</v>
      </c>
      <c r="AG84" s="18">
        <f t="shared" si="118"/>
        <v>61978</v>
      </c>
      <c r="AH84" s="18">
        <f t="shared" si="118"/>
        <v>53299</v>
      </c>
      <c r="AI84" s="24">
        <f t="shared" si="118"/>
        <v>68736</v>
      </c>
      <c r="AJ84" s="1">
        <f t="shared" si="118"/>
        <v>61390</v>
      </c>
      <c r="AK84" s="18">
        <f t="shared" si="118"/>
        <v>52031</v>
      </c>
      <c r="AL84" s="18">
        <f t="shared" si="118"/>
        <v>47593</v>
      </c>
      <c r="AM84" s="18">
        <f>SUM(AM76,AM80)</f>
        <v>35270</v>
      </c>
      <c r="AN84" s="18">
        <f t="shared" si="118"/>
        <v>32859</v>
      </c>
      <c r="AO84" s="61">
        <f t="shared" si="118"/>
        <v>25616</v>
      </c>
    </row>
    <row r="85" spans="1:41" ht="12">
      <c r="A85" s="138"/>
      <c r="B85" s="125"/>
      <c r="C85" s="20" t="s">
        <v>12</v>
      </c>
      <c r="D85" s="22">
        <f>SUM(D83:D84)</f>
        <v>106360</v>
      </c>
      <c r="E85" s="22">
        <f aca="true" t="shared" si="119" ref="E85:O85">SUM(E83:E84)</f>
        <v>102793</v>
      </c>
      <c r="F85" s="22">
        <f t="shared" si="119"/>
        <v>103847</v>
      </c>
      <c r="G85" s="22">
        <f t="shared" si="119"/>
        <v>107919</v>
      </c>
      <c r="H85" s="23">
        <f t="shared" si="119"/>
        <v>68483</v>
      </c>
      <c r="I85" s="22">
        <f t="shared" si="119"/>
        <v>86910</v>
      </c>
      <c r="J85" s="22">
        <f t="shared" si="119"/>
        <v>88175</v>
      </c>
      <c r="K85" s="22">
        <f t="shared" si="119"/>
        <v>64016</v>
      </c>
      <c r="L85" s="22">
        <f t="shared" si="119"/>
        <v>82112</v>
      </c>
      <c r="M85" s="22">
        <f t="shared" si="119"/>
        <v>100146</v>
      </c>
      <c r="N85" s="25">
        <f t="shared" si="119"/>
        <v>109122</v>
      </c>
      <c r="O85" s="52">
        <f t="shared" si="119"/>
        <v>120794</v>
      </c>
      <c r="P85" s="22">
        <f>SUM(P83:P84)</f>
        <v>109859</v>
      </c>
      <c r="Q85" s="22">
        <f>SUM(Q83:Q84)</f>
        <v>102411</v>
      </c>
      <c r="R85" s="22">
        <f>SUM(R83:R84)</f>
        <v>87195</v>
      </c>
      <c r="S85" s="22">
        <f>SUM(S83:S84)</f>
        <v>70338</v>
      </c>
      <c r="T85" s="62">
        <f>SUM(T83:T84)</f>
        <v>75883</v>
      </c>
      <c r="V85" s="138"/>
      <c r="W85" s="125"/>
      <c r="X85" s="20" t="s">
        <v>12</v>
      </c>
      <c r="Y85" s="22">
        <f aca="true" t="shared" si="120" ref="Y85:AJ85">SUM(Y83:Y84)</f>
        <v>76963</v>
      </c>
      <c r="Z85" s="22">
        <f t="shared" si="120"/>
        <v>90231</v>
      </c>
      <c r="AA85" s="22">
        <f t="shared" si="120"/>
        <v>188404</v>
      </c>
      <c r="AB85" s="22">
        <f t="shared" si="120"/>
        <v>181486</v>
      </c>
      <c r="AC85" s="23">
        <f t="shared" si="120"/>
        <v>168833</v>
      </c>
      <c r="AD85" s="22">
        <f t="shared" si="120"/>
        <v>197089</v>
      </c>
      <c r="AE85" s="22">
        <f t="shared" si="120"/>
        <v>187707</v>
      </c>
      <c r="AF85" s="22">
        <f t="shared" si="120"/>
        <v>188329</v>
      </c>
      <c r="AG85" s="22">
        <f t="shared" si="120"/>
        <v>130309</v>
      </c>
      <c r="AH85" s="22">
        <f t="shared" si="120"/>
        <v>91454</v>
      </c>
      <c r="AI85" s="25">
        <f t="shared" si="120"/>
        <v>112724</v>
      </c>
      <c r="AJ85" s="52">
        <f t="shared" si="120"/>
        <v>103358</v>
      </c>
      <c r="AK85" s="22">
        <f>SUM(AK83:AK84)</f>
        <v>72893</v>
      </c>
      <c r="AL85" s="22">
        <f>SUM(AL83:AL84)</f>
        <v>70216</v>
      </c>
      <c r="AM85" s="22">
        <f>SUM(AM83:AM84)</f>
        <v>53870</v>
      </c>
      <c r="AN85" s="22">
        <f>SUM(AN83:AN84)</f>
        <v>54741</v>
      </c>
      <c r="AO85" s="62">
        <f>SUM(AO83:AO84)</f>
        <v>43434</v>
      </c>
    </row>
    <row r="86" spans="1:41" ht="12.75" thickBot="1">
      <c r="A86" s="152"/>
      <c r="B86" s="153"/>
      <c r="C86" s="118"/>
      <c r="D86" s="119">
        <f aca="true" t="shared" si="121" ref="D86:T86">D85/$D85*100</f>
        <v>100</v>
      </c>
      <c r="E86" s="119">
        <f t="shared" si="121"/>
        <v>96.64629559984957</v>
      </c>
      <c r="F86" s="119">
        <f t="shared" si="121"/>
        <v>97.63726965024445</v>
      </c>
      <c r="G86" s="119">
        <f t="shared" si="121"/>
        <v>101.46577660774727</v>
      </c>
      <c r="H86" s="119">
        <f t="shared" si="121"/>
        <v>64.38792779240316</v>
      </c>
      <c r="I86" s="119">
        <f t="shared" si="121"/>
        <v>81.71305001880405</v>
      </c>
      <c r="J86" s="119">
        <f t="shared" si="121"/>
        <v>82.9024069198947</v>
      </c>
      <c r="K86" s="119">
        <f t="shared" si="121"/>
        <v>60.18804061677322</v>
      </c>
      <c r="L86" s="119">
        <f t="shared" si="121"/>
        <v>77.20195562241445</v>
      </c>
      <c r="M86" s="119">
        <f t="shared" si="121"/>
        <v>94.15757803685597</v>
      </c>
      <c r="N86" s="120">
        <f t="shared" si="121"/>
        <v>102.5968409176382</v>
      </c>
      <c r="O86" s="121">
        <f t="shared" si="121"/>
        <v>113.57089131252351</v>
      </c>
      <c r="P86" s="34">
        <f t="shared" si="121"/>
        <v>103.28977059044753</v>
      </c>
      <c r="Q86" s="34">
        <f t="shared" si="121"/>
        <v>96.28713802181271</v>
      </c>
      <c r="R86" s="34">
        <f t="shared" si="121"/>
        <v>81.98100789770591</v>
      </c>
      <c r="S86" s="34">
        <f t="shared" si="121"/>
        <v>66.1320045129748</v>
      </c>
      <c r="T86" s="65">
        <f t="shared" si="121"/>
        <v>71.34543061301241</v>
      </c>
      <c r="V86" s="140"/>
      <c r="W86" s="127"/>
      <c r="X86" s="35"/>
      <c r="Y86" s="39">
        <f aca="true" t="shared" si="122" ref="Y86:AJ86">Y85/$Y85*100</f>
        <v>100</v>
      </c>
      <c r="Z86" s="39">
        <f t="shared" si="122"/>
        <v>117.23945272403623</v>
      </c>
      <c r="AA86" s="39">
        <f>AA85/$Y85*100</f>
        <v>244.79814976027444</v>
      </c>
      <c r="AB86" s="39">
        <f t="shared" si="122"/>
        <v>235.80941491365982</v>
      </c>
      <c r="AC86" s="39">
        <f t="shared" si="122"/>
        <v>219.36904746436602</v>
      </c>
      <c r="AD86" s="39">
        <f t="shared" si="122"/>
        <v>256.08279303041724</v>
      </c>
      <c r="AE86" s="39">
        <f t="shared" si="122"/>
        <v>243.89251978223302</v>
      </c>
      <c r="AF86" s="39">
        <f t="shared" si="122"/>
        <v>244.70070033652536</v>
      </c>
      <c r="AG86" s="39">
        <f t="shared" si="122"/>
        <v>169.31382612424153</v>
      </c>
      <c r="AH86" s="39">
        <f t="shared" si="122"/>
        <v>118.82852799397112</v>
      </c>
      <c r="AI86" s="43">
        <f>AI85/$Y85*100</f>
        <v>146.4651845692086</v>
      </c>
      <c r="AJ86" s="56">
        <f t="shared" si="122"/>
        <v>134.2957005314242</v>
      </c>
      <c r="AK86" s="39">
        <f>AK85/$Y85*100</f>
        <v>94.71174460455025</v>
      </c>
      <c r="AL86" s="39">
        <f>AL85/$Y85*100</f>
        <v>91.2334498395333</v>
      </c>
      <c r="AM86" s="39">
        <f>AM85/$Y85*100</f>
        <v>69.99467276483506</v>
      </c>
      <c r="AN86" s="39">
        <f>AN85/$Y85*100</f>
        <v>71.1263854059743</v>
      </c>
      <c r="AO86" s="64">
        <f>AO85/$Y85*100</f>
        <v>56.434910281563866</v>
      </c>
    </row>
    <row r="87" spans="1:41" ht="12" customHeight="1" thickTop="1">
      <c r="A87" s="144" t="s">
        <v>19</v>
      </c>
      <c r="B87" s="125" t="s">
        <v>117</v>
      </c>
      <c r="C87" s="16" t="s">
        <v>95</v>
      </c>
      <c r="D87" s="18">
        <f>SUM(D75,D63,D51,D39,D27,D15,D3)</f>
        <v>25846407</v>
      </c>
      <c r="E87" s="18">
        <f aca="true" t="shared" si="123" ref="E87:T88">SUM(E75,E63,E51,E39,E27,E15,E3)</f>
        <v>17886174</v>
      </c>
      <c r="F87" s="18">
        <f t="shared" si="123"/>
        <v>21084772</v>
      </c>
      <c r="G87" s="18">
        <f t="shared" si="123"/>
        <v>20927072</v>
      </c>
      <c r="H87" s="19">
        <f t="shared" si="123"/>
        <v>20102740</v>
      </c>
      <c r="I87" s="18">
        <f t="shared" si="123"/>
        <v>19892653</v>
      </c>
      <c r="J87" s="18">
        <f t="shared" si="123"/>
        <v>21091390</v>
      </c>
      <c r="K87" s="18">
        <f t="shared" si="123"/>
        <v>18968083</v>
      </c>
      <c r="L87" s="18">
        <f t="shared" si="123"/>
        <v>19321371</v>
      </c>
      <c r="M87" s="18">
        <f t="shared" si="123"/>
        <v>19619207</v>
      </c>
      <c r="N87" s="24">
        <f t="shared" si="123"/>
        <v>21627736</v>
      </c>
      <c r="O87" s="1">
        <f t="shared" si="123"/>
        <v>22352544</v>
      </c>
      <c r="P87" s="108">
        <f t="shared" si="123"/>
        <v>24218642</v>
      </c>
      <c r="Q87" s="108">
        <f t="shared" si="123"/>
        <v>25536818</v>
      </c>
      <c r="R87" s="108">
        <f t="shared" si="123"/>
        <v>25376805</v>
      </c>
      <c r="S87" s="108">
        <f t="shared" si="123"/>
        <v>22322333</v>
      </c>
      <c r="T87" s="122">
        <f t="shared" si="123"/>
        <v>25048006</v>
      </c>
      <c r="V87" s="139" t="s">
        <v>78</v>
      </c>
      <c r="W87" s="135" t="s">
        <v>117</v>
      </c>
      <c r="X87" s="12" t="s">
        <v>95</v>
      </c>
      <c r="Y87" s="14">
        <v>2073076</v>
      </c>
      <c r="Z87" s="14">
        <v>2874453</v>
      </c>
      <c r="AA87" s="14">
        <v>2298587</v>
      </c>
      <c r="AB87" s="14">
        <v>1737721</v>
      </c>
      <c r="AC87" s="15">
        <v>1294736</v>
      </c>
      <c r="AD87" s="14">
        <v>1120742</v>
      </c>
      <c r="AE87" s="14">
        <v>1769438</v>
      </c>
      <c r="AF87" s="14">
        <v>1750857</v>
      </c>
      <c r="AG87" s="14">
        <v>2128654</v>
      </c>
      <c r="AH87" s="14">
        <v>2768785</v>
      </c>
      <c r="AI87" s="13">
        <v>3099396</v>
      </c>
      <c r="AJ87" s="55">
        <v>3179808</v>
      </c>
      <c r="AK87" s="18">
        <v>3263827</v>
      </c>
      <c r="AL87" s="18">
        <v>3275773</v>
      </c>
      <c r="AM87" s="18">
        <v>3495031</v>
      </c>
      <c r="AN87" s="18">
        <v>2793959</v>
      </c>
      <c r="AO87" s="61">
        <v>3045771</v>
      </c>
    </row>
    <row r="88" spans="1:41" ht="12">
      <c r="A88" s="144"/>
      <c r="B88" s="125"/>
      <c r="C88" s="16" t="s">
        <v>98</v>
      </c>
      <c r="D88" s="18">
        <f>SUM(D76,D64,D52,D40,D28,D16,D4)</f>
        <v>29539085</v>
      </c>
      <c r="E88" s="18">
        <f t="shared" si="123"/>
        <v>25039255</v>
      </c>
      <c r="F88" s="18">
        <f t="shared" si="123"/>
        <v>29217988</v>
      </c>
      <c r="G88" s="18">
        <f t="shared" si="123"/>
        <v>27944413</v>
      </c>
      <c r="H88" s="19">
        <f t="shared" si="123"/>
        <v>26034381</v>
      </c>
      <c r="I88" s="18">
        <f t="shared" si="123"/>
        <v>28722724</v>
      </c>
      <c r="J88" s="18">
        <f t="shared" si="123"/>
        <v>33305561</v>
      </c>
      <c r="K88" s="18">
        <f t="shared" si="123"/>
        <v>32461231</v>
      </c>
      <c r="L88" s="18">
        <f t="shared" si="123"/>
        <v>31055423</v>
      </c>
      <c r="M88" s="18">
        <f t="shared" si="123"/>
        <v>32541418</v>
      </c>
      <c r="N88" s="24">
        <f t="shared" si="123"/>
        <v>36014474</v>
      </c>
      <c r="O88" s="1">
        <f t="shared" si="123"/>
        <v>37751139</v>
      </c>
      <c r="P88" s="18">
        <f t="shared" si="123"/>
        <v>40070972</v>
      </c>
      <c r="Q88" s="18">
        <f t="shared" si="123"/>
        <v>39897352</v>
      </c>
      <c r="R88" s="18">
        <f t="shared" si="123"/>
        <v>39373104</v>
      </c>
      <c r="S88" s="18">
        <f t="shared" si="123"/>
        <v>36699650</v>
      </c>
      <c r="T88" s="61">
        <f t="shared" si="123"/>
        <v>40142135</v>
      </c>
      <c r="V88" s="138"/>
      <c r="W88" s="125"/>
      <c r="X88" s="16" t="s">
        <v>98</v>
      </c>
      <c r="Y88" s="18">
        <v>2290987</v>
      </c>
      <c r="Z88" s="18">
        <v>3109558</v>
      </c>
      <c r="AA88" s="18">
        <v>2928555</v>
      </c>
      <c r="AB88" s="18">
        <v>2412189</v>
      </c>
      <c r="AC88" s="19">
        <v>2212014</v>
      </c>
      <c r="AD88" s="18">
        <v>2194142</v>
      </c>
      <c r="AE88" s="18">
        <v>3851067</v>
      </c>
      <c r="AF88" s="18">
        <v>3626020</v>
      </c>
      <c r="AG88" s="18">
        <v>3534599</v>
      </c>
      <c r="AH88" s="18">
        <v>3676587</v>
      </c>
      <c r="AI88" s="24">
        <v>3841449</v>
      </c>
      <c r="AJ88" s="1">
        <v>3914597</v>
      </c>
      <c r="AK88" s="18">
        <v>3814333</v>
      </c>
      <c r="AL88" s="18">
        <v>3927708</v>
      </c>
      <c r="AM88" s="18">
        <v>4197426</v>
      </c>
      <c r="AN88" s="18">
        <v>3225980</v>
      </c>
      <c r="AO88" s="61">
        <v>3715054</v>
      </c>
    </row>
    <row r="89" spans="1:41" ht="12">
      <c r="A89" s="144"/>
      <c r="B89" s="125"/>
      <c r="C89" s="20" t="s">
        <v>12</v>
      </c>
      <c r="D89" s="22">
        <f>SUM(D87:D88)</f>
        <v>55385492</v>
      </c>
      <c r="E89" s="22">
        <f aca="true" t="shared" si="124" ref="E89:O89">SUM(E87:E88)</f>
        <v>42925429</v>
      </c>
      <c r="F89" s="22">
        <f t="shared" si="124"/>
        <v>50302760</v>
      </c>
      <c r="G89" s="22">
        <f t="shared" si="124"/>
        <v>48871485</v>
      </c>
      <c r="H89" s="23">
        <f t="shared" si="124"/>
        <v>46137121</v>
      </c>
      <c r="I89" s="22">
        <f t="shared" si="124"/>
        <v>48615377</v>
      </c>
      <c r="J89" s="22">
        <f t="shared" si="124"/>
        <v>54396951</v>
      </c>
      <c r="K89" s="22">
        <f t="shared" si="124"/>
        <v>51429314</v>
      </c>
      <c r="L89" s="22">
        <f t="shared" si="124"/>
        <v>50376794</v>
      </c>
      <c r="M89" s="22">
        <f t="shared" si="124"/>
        <v>52160625</v>
      </c>
      <c r="N89" s="25">
        <f t="shared" si="124"/>
        <v>57642210</v>
      </c>
      <c r="O89" s="52">
        <f t="shared" si="124"/>
        <v>60103683</v>
      </c>
      <c r="P89" s="22">
        <f>SUM(P87:P88)</f>
        <v>64289614</v>
      </c>
      <c r="Q89" s="22">
        <f>SUM(Q87:Q88)</f>
        <v>65434170</v>
      </c>
      <c r="R89" s="22">
        <f>SUM(R87:R88)</f>
        <v>64749909</v>
      </c>
      <c r="S89" s="22">
        <f>SUM(S87:S88)</f>
        <v>59021983</v>
      </c>
      <c r="T89" s="62">
        <f>SUM(T87:T88)</f>
        <v>65190141</v>
      </c>
      <c r="V89" s="138"/>
      <c r="W89" s="125"/>
      <c r="X89" s="20" t="s">
        <v>12</v>
      </c>
      <c r="Y89" s="22">
        <f aca="true" t="shared" si="125" ref="Y89:AO89">SUM(Y87:Y88)</f>
        <v>4364063</v>
      </c>
      <c r="Z89" s="22">
        <f t="shared" si="125"/>
        <v>5984011</v>
      </c>
      <c r="AA89" s="22">
        <f t="shared" si="125"/>
        <v>5227142</v>
      </c>
      <c r="AB89" s="22">
        <f t="shared" si="125"/>
        <v>4149910</v>
      </c>
      <c r="AC89" s="23">
        <f t="shared" si="125"/>
        <v>3506750</v>
      </c>
      <c r="AD89" s="22">
        <f t="shared" si="125"/>
        <v>3314884</v>
      </c>
      <c r="AE89" s="22">
        <f t="shared" si="125"/>
        <v>5620505</v>
      </c>
      <c r="AF89" s="22">
        <f t="shared" si="125"/>
        <v>5376877</v>
      </c>
      <c r="AG89" s="22">
        <f t="shared" si="125"/>
        <v>5663253</v>
      </c>
      <c r="AH89" s="22">
        <f t="shared" si="125"/>
        <v>6445372</v>
      </c>
      <c r="AI89" s="25">
        <f t="shared" si="125"/>
        <v>6940845</v>
      </c>
      <c r="AJ89" s="52">
        <f t="shared" si="125"/>
        <v>7094405</v>
      </c>
      <c r="AK89" s="22">
        <f t="shared" si="125"/>
        <v>7078160</v>
      </c>
      <c r="AL89" s="22">
        <f t="shared" si="125"/>
        <v>7203481</v>
      </c>
      <c r="AM89" s="22">
        <f>SUM(AM87:AM88)</f>
        <v>7692457</v>
      </c>
      <c r="AN89" s="22">
        <f t="shared" si="125"/>
        <v>6019939</v>
      </c>
      <c r="AO89" s="62">
        <f t="shared" si="125"/>
        <v>6760825</v>
      </c>
    </row>
    <row r="90" spans="1:41" ht="12">
      <c r="A90" s="144"/>
      <c r="B90" s="125"/>
      <c r="C90" s="16"/>
      <c r="D90" s="30">
        <f aca="true" t="shared" si="126" ref="D90:T90">D89/$D89*100</f>
        <v>100</v>
      </c>
      <c r="E90" s="30">
        <f t="shared" si="126"/>
        <v>77.50302010497623</v>
      </c>
      <c r="F90" s="30">
        <f t="shared" si="126"/>
        <v>90.82299025167096</v>
      </c>
      <c r="G90" s="30">
        <f t="shared" si="126"/>
        <v>88.23878462612555</v>
      </c>
      <c r="H90" s="30">
        <f t="shared" si="126"/>
        <v>83.30181665624636</v>
      </c>
      <c r="I90" s="30">
        <f>I89/$D89*100</f>
        <v>87.77637472282453</v>
      </c>
      <c r="J90" s="30">
        <f t="shared" si="126"/>
        <v>98.215162555566</v>
      </c>
      <c r="K90" s="30">
        <f t="shared" si="126"/>
        <v>92.85701389093013</v>
      </c>
      <c r="L90" s="30">
        <f t="shared" si="126"/>
        <v>90.95666063596582</v>
      </c>
      <c r="M90" s="30">
        <f t="shared" si="126"/>
        <v>94.17741563079372</v>
      </c>
      <c r="N90" s="80">
        <f t="shared" si="126"/>
        <v>104.07456523090922</v>
      </c>
      <c r="O90" s="53">
        <f t="shared" si="126"/>
        <v>108.51882113821432</v>
      </c>
      <c r="P90" s="30">
        <f t="shared" si="126"/>
        <v>116.07663248707803</v>
      </c>
      <c r="Q90" s="30">
        <f t="shared" si="126"/>
        <v>118.14315922299652</v>
      </c>
      <c r="R90" s="30">
        <f t="shared" si="126"/>
        <v>116.90770752745141</v>
      </c>
      <c r="S90" s="30">
        <f t="shared" si="126"/>
        <v>106.56578260602976</v>
      </c>
      <c r="T90" s="63">
        <f t="shared" si="126"/>
        <v>117.70255828006367</v>
      </c>
      <c r="V90" s="138"/>
      <c r="W90" s="125"/>
      <c r="X90" s="26"/>
      <c r="Y90" s="30">
        <f aca="true" t="shared" si="127" ref="Y90:AJ90">Y89/$Y89*100</f>
        <v>100</v>
      </c>
      <c r="Z90" s="30">
        <f t="shared" si="127"/>
        <v>137.12017906249292</v>
      </c>
      <c r="AA90" s="30">
        <f t="shared" si="127"/>
        <v>119.7769601401263</v>
      </c>
      <c r="AB90" s="30">
        <f t="shared" si="127"/>
        <v>95.0928068636956</v>
      </c>
      <c r="AC90" s="30">
        <f t="shared" si="127"/>
        <v>80.3551644419432</v>
      </c>
      <c r="AD90" s="30">
        <f t="shared" si="127"/>
        <v>75.95866512467853</v>
      </c>
      <c r="AE90" s="30">
        <f t="shared" si="127"/>
        <v>128.79064761439054</v>
      </c>
      <c r="AF90" s="30">
        <f t="shared" si="127"/>
        <v>123.20805176277246</v>
      </c>
      <c r="AG90" s="30">
        <f t="shared" si="127"/>
        <v>129.7701935100387</v>
      </c>
      <c r="AH90" s="30">
        <f t="shared" si="127"/>
        <v>147.69200169658413</v>
      </c>
      <c r="AI90" s="80">
        <f t="shared" si="127"/>
        <v>159.04548124076118</v>
      </c>
      <c r="AJ90" s="53">
        <f t="shared" si="127"/>
        <v>162.56422054402054</v>
      </c>
      <c r="AK90" s="30">
        <f>AK89/$Y89*100</f>
        <v>162.19197568871027</v>
      </c>
      <c r="AL90" s="30">
        <f>AL89/$Y89*100</f>
        <v>165.06363450756783</v>
      </c>
      <c r="AM90" s="30">
        <f>AM89/$Y89*100</f>
        <v>176.2682390240471</v>
      </c>
      <c r="AN90" s="30">
        <f>AN89/$Y89*100</f>
        <v>137.94344857074702</v>
      </c>
      <c r="AO90" s="63">
        <f>AO89/$Y89*100</f>
        <v>154.92042621749502</v>
      </c>
    </row>
    <row r="91" spans="1:41" ht="12" customHeight="1">
      <c r="A91" s="144"/>
      <c r="B91" s="125"/>
      <c r="C91" s="20" t="s">
        <v>103</v>
      </c>
      <c r="D91" s="18">
        <f>SUM(D79,D67,D55,D43,D31,D19,D7)</f>
        <v>1841480</v>
      </c>
      <c r="E91" s="18">
        <f aca="true" t="shared" si="128" ref="E91:T92">SUM(E79,E67,E55,E43,E31,E19,E7)</f>
        <v>1629817</v>
      </c>
      <c r="F91" s="18">
        <f t="shared" si="128"/>
        <v>1772327</v>
      </c>
      <c r="G91" s="18">
        <f t="shared" si="128"/>
        <v>1614615</v>
      </c>
      <c r="H91" s="19">
        <f t="shared" si="128"/>
        <v>1782090</v>
      </c>
      <c r="I91" s="18">
        <f t="shared" si="128"/>
        <v>1774332</v>
      </c>
      <c r="J91" s="18">
        <f t="shared" si="128"/>
        <v>1994570</v>
      </c>
      <c r="K91" s="18">
        <f t="shared" si="128"/>
        <v>1799965</v>
      </c>
      <c r="L91" s="18">
        <f t="shared" si="128"/>
        <v>2077597</v>
      </c>
      <c r="M91" s="18">
        <f t="shared" si="128"/>
        <v>2198116</v>
      </c>
      <c r="N91" s="24">
        <f t="shared" si="128"/>
        <v>2509704</v>
      </c>
      <c r="O91" s="1">
        <f t="shared" si="128"/>
        <v>2807666</v>
      </c>
      <c r="P91" s="18">
        <f t="shared" si="128"/>
        <v>2494853</v>
      </c>
      <c r="Q91" s="18">
        <f t="shared" si="128"/>
        <v>2308803</v>
      </c>
      <c r="R91" s="18">
        <f t="shared" si="128"/>
        <v>2639485</v>
      </c>
      <c r="S91" s="18">
        <f t="shared" si="128"/>
        <v>2474959</v>
      </c>
      <c r="T91" s="61">
        <f t="shared" si="128"/>
        <v>2482701</v>
      </c>
      <c r="V91" s="138"/>
      <c r="W91" s="125"/>
      <c r="X91" s="16" t="s">
        <v>103</v>
      </c>
      <c r="Y91" s="18">
        <v>997084</v>
      </c>
      <c r="Z91" s="18">
        <v>688945</v>
      </c>
      <c r="AA91" s="18">
        <v>505518</v>
      </c>
      <c r="AB91" s="18">
        <v>378133</v>
      </c>
      <c r="AC91" s="19">
        <v>299432</v>
      </c>
      <c r="AD91" s="18">
        <v>258108</v>
      </c>
      <c r="AE91" s="18">
        <v>321750</v>
      </c>
      <c r="AF91" s="18">
        <v>254748</v>
      </c>
      <c r="AG91" s="18">
        <v>234821</v>
      </c>
      <c r="AH91" s="18">
        <v>194871</v>
      </c>
      <c r="AI91" s="24">
        <v>192027</v>
      </c>
      <c r="AJ91" s="1">
        <v>230907</v>
      </c>
      <c r="AK91" s="18">
        <v>192454</v>
      </c>
      <c r="AL91" s="18">
        <v>211668</v>
      </c>
      <c r="AM91" s="18">
        <v>151452</v>
      </c>
      <c r="AN91" s="18">
        <v>266703</v>
      </c>
      <c r="AO91" s="61">
        <v>395763</v>
      </c>
    </row>
    <row r="92" spans="1:41" ht="12">
      <c r="A92" s="144"/>
      <c r="B92" s="125"/>
      <c r="C92" s="16" t="s">
        <v>105</v>
      </c>
      <c r="D92" s="18">
        <f>SUM(D80,D68,D56,D44,D32,D20,D8)</f>
        <v>1738390</v>
      </c>
      <c r="E92" s="18">
        <f t="shared" si="128"/>
        <v>1353369</v>
      </c>
      <c r="F92" s="18">
        <f t="shared" si="128"/>
        <v>1349813</v>
      </c>
      <c r="G92" s="18">
        <f t="shared" si="128"/>
        <v>1220699</v>
      </c>
      <c r="H92" s="19">
        <f t="shared" si="128"/>
        <v>1693493</v>
      </c>
      <c r="I92" s="18">
        <f t="shared" si="128"/>
        <v>1531665</v>
      </c>
      <c r="J92" s="18">
        <f t="shared" si="128"/>
        <v>1538271</v>
      </c>
      <c r="K92" s="18">
        <f t="shared" si="128"/>
        <v>1329509</v>
      </c>
      <c r="L92" s="18">
        <f t="shared" si="128"/>
        <v>1734575</v>
      </c>
      <c r="M92" s="18">
        <f t="shared" si="128"/>
        <v>2027954</v>
      </c>
      <c r="N92" s="24">
        <f t="shared" si="128"/>
        <v>2345756</v>
      </c>
      <c r="O92" s="1">
        <f t="shared" si="128"/>
        <v>2806136</v>
      </c>
      <c r="P92" s="18">
        <f t="shared" si="128"/>
        <v>2257673</v>
      </c>
      <c r="Q92" s="18">
        <f t="shared" si="128"/>
        <v>2097220</v>
      </c>
      <c r="R92" s="18">
        <f t="shared" si="128"/>
        <v>2057849</v>
      </c>
      <c r="S92" s="18">
        <f t="shared" si="128"/>
        <v>2076075</v>
      </c>
      <c r="T92" s="61">
        <f t="shared" si="128"/>
        <v>2524023</v>
      </c>
      <c r="V92" s="138"/>
      <c r="W92" s="125"/>
      <c r="X92" s="16" t="s">
        <v>105</v>
      </c>
      <c r="Y92" s="18">
        <v>464475</v>
      </c>
      <c r="Z92" s="18">
        <v>394883</v>
      </c>
      <c r="AA92" s="18">
        <v>362309</v>
      </c>
      <c r="AB92" s="18">
        <v>272780</v>
      </c>
      <c r="AC92" s="19">
        <v>213102</v>
      </c>
      <c r="AD92" s="18">
        <v>172535</v>
      </c>
      <c r="AE92" s="18">
        <v>207054</v>
      </c>
      <c r="AF92" s="18">
        <v>160903</v>
      </c>
      <c r="AG92" s="18">
        <v>133675</v>
      </c>
      <c r="AH92" s="18">
        <v>92979</v>
      </c>
      <c r="AI92" s="24">
        <v>116984</v>
      </c>
      <c r="AJ92" s="1">
        <v>138133</v>
      </c>
      <c r="AK92" s="18">
        <v>180127</v>
      </c>
      <c r="AL92" s="18">
        <v>92979</v>
      </c>
      <c r="AM92" s="18">
        <v>292371</v>
      </c>
      <c r="AN92" s="18">
        <v>131202</v>
      </c>
      <c r="AO92" s="61">
        <v>197586</v>
      </c>
    </row>
    <row r="93" spans="1:41" ht="12">
      <c r="A93" s="144"/>
      <c r="B93" s="125"/>
      <c r="C93" s="20" t="s">
        <v>12</v>
      </c>
      <c r="D93" s="22">
        <f>SUM(D91:D92)</f>
        <v>3579870</v>
      </c>
      <c r="E93" s="22">
        <f aca="true" t="shared" si="129" ref="E93:O93">SUM(E91:E92)</f>
        <v>2983186</v>
      </c>
      <c r="F93" s="22">
        <f t="shared" si="129"/>
        <v>3122140</v>
      </c>
      <c r="G93" s="22">
        <f t="shared" si="129"/>
        <v>2835314</v>
      </c>
      <c r="H93" s="23">
        <f t="shared" si="129"/>
        <v>3475583</v>
      </c>
      <c r="I93" s="22">
        <f t="shared" si="129"/>
        <v>3305997</v>
      </c>
      <c r="J93" s="22">
        <f t="shared" si="129"/>
        <v>3532841</v>
      </c>
      <c r="K93" s="22">
        <f t="shared" si="129"/>
        <v>3129474</v>
      </c>
      <c r="L93" s="22">
        <f t="shared" si="129"/>
        <v>3812172</v>
      </c>
      <c r="M93" s="22">
        <f t="shared" si="129"/>
        <v>4226070</v>
      </c>
      <c r="N93" s="25">
        <f t="shared" si="129"/>
        <v>4855460</v>
      </c>
      <c r="O93" s="52">
        <f t="shared" si="129"/>
        <v>5613802</v>
      </c>
      <c r="P93" s="22">
        <f>SUM(P91:P92)</f>
        <v>4752526</v>
      </c>
      <c r="Q93" s="22">
        <f>SUM(Q91:Q92)</f>
        <v>4406023</v>
      </c>
      <c r="R93" s="22">
        <f>SUM(R91:R92)</f>
        <v>4697334</v>
      </c>
      <c r="S93" s="22">
        <f>SUM(S91:S92)</f>
        <v>4551034</v>
      </c>
      <c r="T93" s="62">
        <f>SUM(T91:T92)</f>
        <v>5006724</v>
      </c>
      <c r="V93" s="138"/>
      <c r="W93" s="125"/>
      <c r="X93" s="20" t="s">
        <v>12</v>
      </c>
      <c r="Y93" s="22">
        <f aca="true" t="shared" si="130" ref="Y93:AJ93">SUM(Y91:Y92)</f>
        <v>1461559</v>
      </c>
      <c r="Z93" s="22">
        <f t="shared" si="130"/>
        <v>1083828</v>
      </c>
      <c r="AA93" s="22">
        <f t="shared" si="130"/>
        <v>867827</v>
      </c>
      <c r="AB93" s="22">
        <f t="shared" si="130"/>
        <v>650913</v>
      </c>
      <c r="AC93" s="23">
        <f t="shared" si="130"/>
        <v>512534</v>
      </c>
      <c r="AD93" s="22">
        <f t="shared" si="130"/>
        <v>430643</v>
      </c>
      <c r="AE93" s="22">
        <f t="shared" si="130"/>
        <v>528804</v>
      </c>
      <c r="AF93" s="22">
        <f t="shared" si="130"/>
        <v>415651</v>
      </c>
      <c r="AG93" s="22">
        <f t="shared" si="130"/>
        <v>368496</v>
      </c>
      <c r="AH93" s="22">
        <f t="shared" si="130"/>
        <v>287850</v>
      </c>
      <c r="AI93" s="25">
        <f t="shared" si="130"/>
        <v>309011</v>
      </c>
      <c r="AJ93" s="52">
        <f t="shared" si="130"/>
        <v>369040</v>
      </c>
      <c r="AK93" s="22">
        <f>SUM(AK91:AK92)</f>
        <v>372581</v>
      </c>
      <c r="AL93" s="22">
        <f>SUM(AL91:AL92)</f>
        <v>304647</v>
      </c>
      <c r="AM93" s="22">
        <f>SUM(AM91:AM92)</f>
        <v>443823</v>
      </c>
      <c r="AN93" s="22">
        <f>SUM(AN91:AN92)</f>
        <v>397905</v>
      </c>
      <c r="AO93" s="62">
        <f>SUM(AO91:AO92)</f>
        <v>593349</v>
      </c>
    </row>
    <row r="94" spans="1:41" ht="12">
      <c r="A94" s="144"/>
      <c r="B94" s="136"/>
      <c r="C94" s="26"/>
      <c r="D94" s="30">
        <f aca="true" t="shared" si="131" ref="D94:T94">D93/$D93*100</f>
        <v>100</v>
      </c>
      <c r="E94" s="30">
        <f t="shared" si="131"/>
        <v>83.33224390829834</v>
      </c>
      <c r="F94" s="30">
        <f t="shared" si="131"/>
        <v>87.21378150603233</v>
      </c>
      <c r="G94" s="30">
        <f t="shared" si="131"/>
        <v>79.20159111923059</v>
      </c>
      <c r="H94" s="30">
        <f t="shared" si="131"/>
        <v>97.08684952246868</v>
      </c>
      <c r="I94" s="30">
        <f t="shared" si="131"/>
        <v>92.34963839469032</v>
      </c>
      <c r="J94" s="30">
        <f t="shared" si="131"/>
        <v>98.6862930776816</v>
      </c>
      <c r="K94" s="30">
        <f t="shared" si="131"/>
        <v>87.41864928056047</v>
      </c>
      <c r="L94" s="30">
        <f t="shared" si="131"/>
        <v>106.489118319939</v>
      </c>
      <c r="M94" s="30">
        <f t="shared" si="131"/>
        <v>118.05093481048195</v>
      </c>
      <c r="N94" s="80">
        <f t="shared" si="131"/>
        <v>135.63229949690913</v>
      </c>
      <c r="O94" s="53">
        <f t="shared" si="131"/>
        <v>156.8158061605589</v>
      </c>
      <c r="P94" s="30">
        <f t="shared" si="131"/>
        <v>132.75694368789928</v>
      </c>
      <c r="Q94" s="30">
        <f t="shared" si="131"/>
        <v>123.07773745974015</v>
      </c>
      <c r="R94" s="30">
        <f t="shared" si="131"/>
        <v>131.21521172556544</v>
      </c>
      <c r="S94" s="30">
        <f t="shared" si="131"/>
        <v>127.12847114560026</v>
      </c>
      <c r="T94" s="63">
        <f t="shared" si="131"/>
        <v>139.8577043300455</v>
      </c>
      <c r="V94" s="138"/>
      <c r="W94" s="136"/>
      <c r="X94" s="26"/>
      <c r="Y94" s="30">
        <f aca="true" t="shared" si="132" ref="Y94:AJ94">Y93/$Y93*100</f>
        <v>100</v>
      </c>
      <c r="Z94" s="30">
        <f t="shared" si="132"/>
        <v>74.15561055010438</v>
      </c>
      <c r="AA94" s="30">
        <f t="shared" si="132"/>
        <v>59.37680244177621</v>
      </c>
      <c r="AB94" s="30">
        <f t="shared" si="132"/>
        <v>44.53552679022879</v>
      </c>
      <c r="AC94" s="30">
        <f t="shared" si="132"/>
        <v>35.067622997087355</v>
      </c>
      <c r="AD94" s="30">
        <f t="shared" si="132"/>
        <v>29.4646333127845</v>
      </c>
      <c r="AE94" s="30">
        <f t="shared" si="132"/>
        <v>36.180817880085584</v>
      </c>
      <c r="AF94" s="30">
        <f t="shared" si="132"/>
        <v>28.438879306275012</v>
      </c>
      <c r="AG94" s="30">
        <f t="shared" si="132"/>
        <v>25.212529908132343</v>
      </c>
      <c r="AH94" s="30">
        <f t="shared" si="132"/>
        <v>19.694723237310296</v>
      </c>
      <c r="AI94" s="80">
        <f t="shared" si="132"/>
        <v>21.14256078611948</v>
      </c>
      <c r="AJ94" s="53">
        <f t="shared" si="132"/>
        <v>25.249750437717534</v>
      </c>
      <c r="AK94" s="30">
        <f>AK93/$Y93*100</f>
        <v>25.492025980477013</v>
      </c>
      <c r="AL94" s="30">
        <f>AL93/$Y93*100</f>
        <v>20.843975508344172</v>
      </c>
      <c r="AM94" s="30">
        <f>AM93/$Y93*100</f>
        <v>30.366410114131554</v>
      </c>
      <c r="AN94" s="30">
        <f>AN93/$Y93*100</f>
        <v>27.224696368740503</v>
      </c>
      <c r="AO94" s="63">
        <f>AO93/$Y93*100</f>
        <v>40.59699266331363</v>
      </c>
    </row>
    <row r="95" spans="1:41" ht="12" customHeight="1">
      <c r="A95" s="144"/>
      <c r="B95" s="126" t="s">
        <v>12</v>
      </c>
      <c r="C95" s="16" t="s">
        <v>106</v>
      </c>
      <c r="D95" s="18">
        <f>SUM(D83,D71,D59,D47,D35,D23,D11)</f>
        <v>27687887</v>
      </c>
      <c r="E95" s="18">
        <f aca="true" t="shared" si="133" ref="E95:T96">SUM(E83,E71,E59,E47,E35,E23,E11)</f>
        <v>19515991</v>
      </c>
      <c r="F95" s="18">
        <f t="shared" si="133"/>
        <v>22857099</v>
      </c>
      <c r="G95" s="18">
        <f>SUM(G83,G71,G59,G47,G35,G23,G11)</f>
        <v>22541687</v>
      </c>
      <c r="H95" s="19">
        <f t="shared" si="133"/>
        <v>21884830</v>
      </c>
      <c r="I95" s="18">
        <f t="shared" si="133"/>
        <v>21666985</v>
      </c>
      <c r="J95" s="18">
        <f t="shared" si="133"/>
        <v>23085960</v>
      </c>
      <c r="K95" s="18">
        <f t="shared" si="133"/>
        <v>20768048</v>
      </c>
      <c r="L95" s="18">
        <f t="shared" si="133"/>
        <v>21398968</v>
      </c>
      <c r="M95" s="18">
        <f t="shared" si="133"/>
        <v>21817323</v>
      </c>
      <c r="N95" s="24">
        <f t="shared" si="133"/>
        <v>24137440</v>
      </c>
      <c r="O95" s="1">
        <f t="shared" si="133"/>
        <v>25160210</v>
      </c>
      <c r="P95" s="18">
        <f t="shared" si="133"/>
        <v>26713495</v>
      </c>
      <c r="Q95" s="18">
        <f t="shared" si="133"/>
        <v>27845621</v>
      </c>
      <c r="R95" s="18">
        <f t="shared" si="133"/>
        <v>28016290</v>
      </c>
      <c r="S95" s="18">
        <f t="shared" si="133"/>
        <v>24797292</v>
      </c>
      <c r="T95" s="61">
        <f t="shared" si="133"/>
        <v>27530707</v>
      </c>
      <c r="V95" s="138"/>
      <c r="W95" s="126" t="s">
        <v>12</v>
      </c>
      <c r="X95" s="16" t="s">
        <v>106</v>
      </c>
      <c r="Y95" s="18">
        <f aca="true" t="shared" si="134" ref="Y95:AO96">SUM(Y87,Y91)</f>
        <v>3070160</v>
      </c>
      <c r="Z95" s="18">
        <f t="shared" si="134"/>
        <v>3563398</v>
      </c>
      <c r="AA95" s="18">
        <f t="shared" si="134"/>
        <v>2804105</v>
      </c>
      <c r="AB95" s="18">
        <f t="shared" si="134"/>
        <v>2115854</v>
      </c>
      <c r="AC95" s="19">
        <f t="shared" si="134"/>
        <v>1594168</v>
      </c>
      <c r="AD95" s="18">
        <f t="shared" si="134"/>
        <v>1378850</v>
      </c>
      <c r="AE95" s="22">
        <f t="shared" si="134"/>
        <v>2091188</v>
      </c>
      <c r="AF95" s="22">
        <f t="shared" si="134"/>
        <v>2005605</v>
      </c>
      <c r="AG95" s="22">
        <f t="shared" si="134"/>
        <v>2363475</v>
      </c>
      <c r="AH95" s="22">
        <f t="shared" si="134"/>
        <v>2963656</v>
      </c>
      <c r="AI95" s="25">
        <f t="shared" si="134"/>
        <v>3291423</v>
      </c>
      <c r="AJ95" s="52">
        <f t="shared" si="134"/>
        <v>3410715</v>
      </c>
      <c r="AK95" s="18">
        <f t="shared" si="134"/>
        <v>3456281</v>
      </c>
      <c r="AL95" s="18">
        <f t="shared" si="134"/>
        <v>3487441</v>
      </c>
      <c r="AM95" s="18">
        <f>SUM(AM87,AM91)</f>
        <v>3646483</v>
      </c>
      <c r="AN95" s="18">
        <f t="shared" si="134"/>
        <v>3060662</v>
      </c>
      <c r="AO95" s="61">
        <f t="shared" si="134"/>
        <v>3441534</v>
      </c>
    </row>
    <row r="96" spans="1:41" ht="12">
      <c r="A96" s="144"/>
      <c r="B96" s="125"/>
      <c r="C96" s="16" t="s">
        <v>108</v>
      </c>
      <c r="D96" s="18">
        <f>SUM(D84,D72,D60,D48,D36,D24,D12)</f>
        <v>31277475</v>
      </c>
      <c r="E96" s="18">
        <f t="shared" si="133"/>
        <v>26392624</v>
      </c>
      <c r="F96" s="18">
        <f t="shared" si="133"/>
        <v>30567801</v>
      </c>
      <c r="G96" s="18">
        <f t="shared" si="133"/>
        <v>29165112</v>
      </c>
      <c r="H96" s="19">
        <f t="shared" si="133"/>
        <v>27727874</v>
      </c>
      <c r="I96" s="18">
        <f t="shared" si="133"/>
        <v>30254389</v>
      </c>
      <c r="J96" s="18">
        <f t="shared" si="133"/>
        <v>34843832</v>
      </c>
      <c r="K96" s="18">
        <f t="shared" si="133"/>
        <v>33790740</v>
      </c>
      <c r="L96" s="18">
        <f t="shared" si="133"/>
        <v>32789998</v>
      </c>
      <c r="M96" s="18">
        <f t="shared" si="133"/>
        <v>34569372</v>
      </c>
      <c r="N96" s="24">
        <f t="shared" si="133"/>
        <v>38360230</v>
      </c>
      <c r="O96" s="1">
        <f t="shared" si="133"/>
        <v>40557275</v>
      </c>
      <c r="P96" s="18">
        <f t="shared" si="133"/>
        <v>42328645</v>
      </c>
      <c r="Q96" s="18">
        <f t="shared" si="133"/>
        <v>41994572</v>
      </c>
      <c r="R96" s="18">
        <f t="shared" si="133"/>
        <v>41430953</v>
      </c>
      <c r="S96" s="18">
        <f t="shared" si="133"/>
        <v>38775725</v>
      </c>
      <c r="T96" s="61">
        <f t="shared" si="133"/>
        <v>42666158</v>
      </c>
      <c r="V96" s="138"/>
      <c r="W96" s="125"/>
      <c r="X96" s="16" t="s">
        <v>108</v>
      </c>
      <c r="Y96" s="18">
        <f t="shared" si="134"/>
        <v>2755462</v>
      </c>
      <c r="Z96" s="18">
        <f t="shared" si="134"/>
        <v>3504441</v>
      </c>
      <c r="AA96" s="18">
        <f t="shared" si="134"/>
        <v>3290864</v>
      </c>
      <c r="AB96" s="18">
        <f t="shared" si="134"/>
        <v>2684969</v>
      </c>
      <c r="AC96" s="19">
        <f t="shared" si="134"/>
        <v>2425116</v>
      </c>
      <c r="AD96" s="18">
        <f t="shared" si="134"/>
        <v>2366677</v>
      </c>
      <c r="AE96" s="18">
        <f t="shared" si="134"/>
        <v>4058121</v>
      </c>
      <c r="AF96" s="18">
        <f t="shared" si="134"/>
        <v>3786923</v>
      </c>
      <c r="AG96" s="18">
        <f t="shared" si="134"/>
        <v>3668274</v>
      </c>
      <c r="AH96" s="18">
        <f t="shared" si="134"/>
        <v>3769566</v>
      </c>
      <c r="AI96" s="24">
        <f t="shared" si="134"/>
        <v>3958433</v>
      </c>
      <c r="AJ96" s="1">
        <f t="shared" si="134"/>
        <v>4052730</v>
      </c>
      <c r="AK96" s="18">
        <f t="shared" si="134"/>
        <v>3994460</v>
      </c>
      <c r="AL96" s="18">
        <f t="shared" si="134"/>
        <v>4020687</v>
      </c>
      <c r="AM96" s="18">
        <f>SUM(AM88,AM92)</f>
        <v>4489797</v>
      </c>
      <c r="AN96" s="18">
        <f t="shared" si="134"/>
        <v>3357182</v>
      </c>
      <c r="AO96" s="61">
        <f t="shared" si="134"/>
        <v>3912640</v>
      </c>
    </row>
    <row r="97" spans="1:41" ht="12">
      <c r="A97" s="144"/>
      <c r="B97" s="125"/>
      <c r="C97" s="20" t="s">
        <v>12</v>
      </c>
      <c r="D97" s="22">
        <f>SUM(D95:D96)</f>
        <v>58965362</v>
      </c>
      <c r="E97" s="22">
        <f aca="true" t="shared" si="135" ref="E97:O97">SUM(E95:E96)</f>
        <v>45908615</v>
      </c>
      <c r="F97" s="22">
        <f t="shared" si="135"/>
        <v>53424900</v>
      </c>
      <c r="G97" s="22">
        <f t="shared" si="135"/>
        <v>51706799</v>
      </c>
      <c r="H97" s="23">
        <f t="shared" si="135"/>
        <v>49612704</v>
      </c>
      <c r="I97" s="22">
        <f t="shared" si="135"/>
        <v>51921374</v>
      </c>
      <c r="J97" s="22">
        <f t="shared" si="135"/>
        <v>57929792</v>
      </c>
      <c r="K97" s="22">
        <f t="shared" si="135"/>
        <v>54558788</v>
      </c>
      <c r="L97" s="22">
        <f t="shared" si="135"/>
        <v>54188966</v>
      </c>
      <c r="M97" s="22">
        <f t="shared" si="135"/>
        <v>56386695</v>
      </c>
      <c r="N97" s="25">
        <f t="shared" si="135"/>
        <v>62497670</v>
      </c>
      <c r="O97" s="52">
        <f t="shared" si="135"/>
        <v>65717485</v>
      </c>
      <c r="P97" s="22">
        <f>SUM(P95:P96)</f>
        <v>69042140</v>
      </c>
      <c r="Q97" s="22">
        <f>SUM(Q95:Q96)</f>
        <v>69840193</v>
      </c>
      <c r="R97" s="22">
        <f>SUM(R95:R96)</f>
        <v>69447243</v>
      </c>
      <c r="S97" s="22">
        <f>SUM(S95:S96)</f>
        <v>63573017</v>
      </c>
      <c r="T97" s="62">
        <f>SUM(T95:T96)</f>
        <v>70196865</v>
      </c>
      <c r="V97" s="138"/>
      <c r="W97" s="125"/>
      <c r="X97" s="20" t="s">
        <v>12</v>
      </c>
      <c r="Y97" s="22">
        <f aca="true" t="shared" si="136" ref="Y97:AJ97">SUM(Y95:Y96)</f>
        <v>5825622</v>
      </c>
      <c r="Z97" s="22">
        <f t="shared" si="136"/>
        <v>7067839</v>
      </c>
      <c r="AA97" s="22">
        <f t="shared" si="136"/>
        <v>6094969</v>
      </c>
      <c r="AB97" s="22">
        <f t="shared" si="136"/>
        <v>4800823</v>
      </c>
      <c r="AC97" s="23">
        <f t="shared" si="136"/>
        <v>4019284</v>
      </c>
      <c r="AD97" s="22">
        <f t="shared" si="136"/>
        <v>3745527</v>
      </c>
      <c r="AE97" s="22">
        <f t="shared" si="136"/>
        <v>6149309</v>
      </c>
      <c r="AF97" s="22">
        <f t="shared" si="136"/>
        <v>5792528</v>
      </c>
      <c r="AG97" s="22">
        <f t="shared" si="136"/>
        <v>6031749</v>
      </c>
      <c r="AH97" s="22">
        <f t="shared" si="136"/>
        <v>6733222</v>
      </c>
      <c r="AI97" s="25">
        <f t="shared" si="136"/>
        <v>7249856</v>
      </c>
      <c r="AJ97" s="52">
        <f t="shared" si="136"/>
        <v>7463445</v>
      </c>
      <c r="AK97" s="22">
        <f>SUM(AK95:AK96)</f>
        <v>7450741</v>
      </c>
      <c r="AL97" s="22">
        <f>SUM(AL95:AL96)</f>
        <v>7508128</v>
      </c>
      <c r="AM97" s="22">
        <f>SUM(AM95:AM96)</f>
        <v>8136280</v>
      </c>
      <c r="AN97" s="22">
        <f>SUM(AN95:AN96)</f>
        <v>6417844</v>
      </c>
      <c r="AO97" s="62">
        <f>SUM(AO95:AO96)</f>
        <v>7354174</v>
      </c>
    </row>
    <row r="98" spans="1:41" ht="12.75" thickBot="1">
      <c r="A98" s="145"/>
      <c r="B98" s="127"/>
      <c r="C98" s="35"/>
      <c r="D98" s="39">
        <f aca="true" t="shared" si="137" ref="D98:T98">D97/$D97*100</f>
        <v>100</v>
      </c>
      <c r="E98" s="39">
        <f t="shared" si="137"/>
        <v>77.85692047476958</v>
      </c>
      <c r="F98" s="39">
        <f t="shared" si="137"/>
        <v>90.60387011615396</v>
      </c>
      <c r="G98" s="39">
        <f t="shared" si="137"/>
        <v>87.69012390698119</v>
      </c>
      <c r="H98" s="39">
        <f t="shared" si="137"/>
        <v>84.13872537575534</v>
      </c>
      <c r="I98" s="39">
        <f t="shared" si="137"/>
        <v>88.05402398784561</v>
      </c>
      <c r="J98" s="39">
        <f>J97/$D97*100</f>
        <v>98.24376555171493</v>
      </c>
      <c r="K98" s="39">
        <f t="shared" si="137"/>
        <v>92.52684313207472</v>
      </c>
      <c r="L98" s="39">
        <f t="shared" si="137"/>
        <v>91.89965797208198</v>
      </c>
      <c r="M98" s="39">
        <f t="shared" si="137"/>
        <v>95.62681053327545</v>
      </c>
      <c r="N98" s="43">
        <f t="shared" si="137"/>
        <v>105.99047963107562</v>
      </c>
      <c r="O98" s="56">
        <f t="shared" si="137"/>
        <v>111.45099897801019</v>
      </c>
      <c r="P98" s="39">
        <f t="shared" si="137"/>
        <v>117.08931762345493</v>
      </c>
      <c r="Q98" s="39">
        <f t="shared" si="137"/>
        <v>118.44274440306157</v>
      </c>
      <c r="R98" s="39">
        <f t="shared" si="137"/>
        <v>117.77633621582785</v>
      </c>
      <c r="S98" s="39">
        <f t="shared" si="137"/>
        <v>107.81417232713673</v>
      </c>
      <c r="T98" s="64">
        <f t="shared" si="137"/>
        <v>119.04762833475016</v>
      </c>
      <c r="V98" s="140"/>
      <c r="W98" s="127"/>
      <c r="X98" s="35"/>
      <c r="Y98" s="39">
        <f aca="true" t="shared" si="138" ref="Y98:AJ98">Y97/$Y97*100</f>
        <v>100</v>
      </c>
      <c r="Z98" s="39">
        <f t="shared" si="138"/>
        <v>121.32333680420734</v>
      </c>
      <c r="AA98" s="39">
        <f t="shared" si="138"/>
        <v>104.62348913128933</v>
      </c>
      <c r="AB98" s="39">
        <f t="shared" si="138"/>
        <v>82.4087625321382</v>
      </c>
      <c r="AC98" s="39">
        <f t="shared" si="138"/>
        <v>68.99321651833917</v>
      </c>
      <c r="AD98" s="39">
        <f t="shared" si="138"/>
        <v>64.29402731588146</v>
      </c>
      <c r="AE98" s="39">
        <f t="shared" si="138"/>
        <v>105.55626506491495</v>
      </c>
      <c r="AF98" s="39">
        <f t="shared" si="138"/>
        <v>99.43192332080592</v>
      </c>
      <c r="AG98" s="39">
        <f t="shared" si="138"/>
        <v>103.5382831223859</v>
      </c>
      <c r="AH98" s="39">
        <f t="shared" si="138"/>
        <v>115.57945228852815</v>
      </c>
      <c r="AI98" s="43">
        <f t="shared" si="138"/>
        <v>124.44775853977481</v>
      </c>
      <c r="AJ98" s="56">
        <f t="shared" si="138"/>
        <v>128.11413098893132</v>
      </c>
      <c r="AK98" s="39">
        <f>AK97/$Y97*100</f>
        <v>127.89605985420955</v>
      </c>
      <c r="AL98" s="39">
        <f>AL97/$Y97*100</f>
        <v>128.88113921569234</v>
      </c>
      <c r="AM98" s="39">
        <f>AM97/$Y97*100</f>
        <v>139.66371316230266</v>
      </c>
      <c r="AN98" s="39">
        <f>AN97/$Y97*100</f>
        <v>110.16581577040185</v>
      </c>
      <c r="AO98" s="64">
        <f>AO97/$Y97*100</f>
        <v>126.23843428221055</v>
      </c>
    </row>
    <row r="99" spans="22:41" ht="12" customHeight="1">
      <c r="V99" s="139" t="s">
        <v>77</v>
      </c>
      <c r="W99" s="135" t="s">
        <v>117</v>
      </c>
      <c r="X99" s="12" t="s">
        <v>95</v>
      </c>
      <c r="Y99" s="14">
        <v>1615762</v>
      </c>
      <c r="Z99" s="14">
        <v>2753327</v>
      </c>
      <c r="AA99" s="14">
        <v>2559223</v>
      </c>
      <c r="AB99" s="14">
        <v>2892696</v>
      </c>
      <c r="AC99" s="15">
        <v>3020456</v>
      </c>
      <c r="AD99" s="14">
        <v>3517426</v>
      </c>
      <c r="AE99" s="14">
        <v>3661427</v>
      </c>
      <c r="AF99" s="14">
        <v>3697166</v>
      </c>
      <c r="AG99" s="14">
        <v>4004589</v>
      </c>
      <c r="AH99" s="14">
        <v>3868040</v>
      </c>
      <c r="AI99" s="13">
        <v>3986875</v>
      </c>
      <c r="AJ99" s="55">
        <v>3997403</v>
      </c>
      <c r="AK99" s="14">
        <v>3972805</v>
      </c>
      <c r="AL99" s="14">
        <v>4401449</v>
      </c>
      <c r="AM99" s="14">
        <v>4524936</v>
      </c>
      <c r="AN99" s="14">
        <v>4179518</v>
      </c>
      <c r="AO99" s="60">
        <v>4973114</v>
      </c>
    </row>
    <row r="100" spans="1:41" ht="12">
      <c r="A100" s="47" t="s">
        <v>36</v>
      </c>
      <c r="M100" s="77"/>
      <c r="V100" s="138"/>
      <c r="W100" s="125"/>
      <c r="X100" s="16" t="s">
        <v>98</v>
      </c>
      <c r="Y100" s="18">
        <v>2118939</v>
      </c>
      <c r="Z100" s="18">
        <v>3083658</v>
      </c>
      <c r="AA100" s="18">
        <v>3039924</v>
      </c>
      <c r="AB100" s="18">
        <v>3535359</v>
      </c>
      <c r="AC100" s="19">
        <v>3510780</v>
      </c>
      <c r="AD100" s="18">
        <v>4855324</v>
      </c>
      <c r="AE100" s="18">
        <v>5449391</v>
      </c>
      <c r="AF100" s="18">
        <v>5674523</v>
      </c>
      <c r="AG100" s="18">
        <v>5559185</v>
      </c>
      <c r="AH100" s="18">
        <v>5694717</v>
      </c>
      <c r="AI100" s="24">
        <v>5825378</v>
      </c>
      <c r="AJ100" s="1">
        <v>5599819</v>
      </c>
      <c r="AK100" s="18">
        <v>5654871</v>
      </c>
      <c r="AL100" s="18">
        <v>6258301</v>
      </c>
      <c r="AM100" s="18">
        <v>6649051</v>
      </c>
      <c r="AN100" s="18">
        <v>6515914</v>
      </c>
      <c r="AO100" s="61">
        <v>7320914</v>
      </c>
    </row>
    <row r="101" spans="1:41" ht="12">
      <c r="A101" s="47" t="s">
        <v>113</v>
      </c>
      <c r="V101" s="138"/>
      <c r="W101" s="125"/>
      <c r="X101" s="20" t="s">
        <v>12</v>
      </c>
      <c r="Y101" s="22">
        <f aca="true" t="shared" si="139" ref="Y101:AO101">SUM(Y99:Y100)</f>
        <v>3734701</v>
      </c>
      <c r="Z101" s="22">
        <f t="shared" si="139"/>
        <v>5836985</v>
      </c>
      <c r="AA101" s="22">
        <f t="shared" si="139"/>
        <v>5599147</v>
      </c>
      <c r="AB101" s="22">
        <f t="shared" si="139"/>
        <v>6428055</v>
      </c>
      <c r="AC101" s="23">
        <f t="shared" si="139"/>
        <v>6531236</v>
      </c>
      <c r="AD101" s="22">
        <f t="shared" si="139"/>
        <v>8372750</v>
      </c>
      <c r="AE101" s="22">
        <f t="shared" si="139"/>
        <v>9110818</v>
      </c>
      <c r="AF101" s="22">
        <f t="shared" si="139"/>
        <v>9371689</v>
      </c>
      <c r="AG101" s="22">
        <f t="shared" si="139"/>
        <v>9563774</v>
      </c>
      <c r="AH101" s="22">
        <f t="shared" si="139"/>
        <v>9562757</v>
      </c>
      <c r="AI101" s="25">
        <f t="shared" si="139"/>
        <v>9812253</v>
      </c>
      <c r="AJ101" s="52">
        <f t="shared" si="139"/>
        <v>9597222</v>
      </c>
      <c r="AK101" s="22">
        <f t="shared" si="139"/>
        <v>9627676</v>
      </c>
      <c r="AL101" s="22">
        <f t="shared" si="139"/>
        <v>10659750</v>
      </c>
      <c r="AM101" s="22">
        <f>SUM(AM99:AM100)</f>
        <v>11173987</v>
      </c>
      <c r="AN101" s="22">
        <f t="shared" si="139"/>
        <v>10695432</v>
      </c>
      <c r="AO101" s="62">
        <f t="shared" si="139"/>
        <v>12294028</v>
      </c>
    </row>
    <row r="102" spans="22:41" ht="12">
      <c r="V102" s="138"/>
      <c r="W102" s="125"/>
      <c r="X102" s="26"/>
      <c r="Y102" s="30">
        <f aca="true" t="shared" si="140" ref="Y102:AJ102">Y101/$Y101*100</f>
        <v>100</v>
      </c>
      <c r="Z102" s="30">
        <f t="shared" si="140"/>
        <v>156.29055712893748</v>
      </c>
      <c r="AA102" s="30">
        <f t="shared" si="140"/>
        <v>149.9222293832893</v>
      </c>
      <c r="AB102" s="30">
        <f t="shared" si="140"/>
        <v>172.1169914271584</v>
      </c>
      <c r="AC102" s="30">
        <f t="shared" si="140"/>
        <v>174.87975610363452</v>
      </c>
      <c r="AD102" s="30">
        <f t="shared" si="140"/>
        <v>224.18796042842519</v>
      </c>
      <c r="AE102" s="30">
        <f t="shared" si="140"/>
        <v>243.9503992421348</v>
      </c>
      <c r="AF102" s="30">
        <f t="shared" si="140"/>
        <v>250.93545641270882</v>
      </c>
      <c r="AG102" s="30">
        <f t="shared" si="140"/>
        <v>256.0787061668391</v>
      </c>
      <c r="AH102" s="30">
        <f t="shared" si="140"/>
        <v>256.0514750712306</v>
      </c>
      <c r="AI102" s="80">
        <f t="shared" si="140"/>
        <v>262.7319563199303</v>
      </c>
      <c r="AJ102" s="53">
        <f t="shared" si="140"/>
        <v>256.9743066446283</v>
      </c>
      <c r="AK102" s="30">
        <f>AK101/$Y101*100</f>
        <v>257.7897400621897</v>
      </c>
      <c r="AL102" s="30">
        <f>AL101/$Y101*100</f>
        <v>285.4244556659288</v>
      </c>
      <c r="AM102" s="30">
        <f>AM101/$Y101*100</f>
        <v>299.1936168384028</v>
      </c>
      <c r="AN102" s="30">
        <f>AN101/$Y101*100</f>
        <v>286.3798735159789</v>
      </c>
      <c r="AO102" s="63">
        <f>AO101/$Y101*100</f>
        <v>329.1837284966052</v>
      </c>
    </row>
    <row r="103" spans="22:41" ht="12">
      <c r="V103" s="138"/>
      <c r="W103" s="125"/>
      <c r="X103" s="16" t="s">
        <v>103</v>
      </c>
      <c r="Y103" s="18">
        <v>1404011</v>
      </c>
      <c r="Z103" s="18">
        <v>1274631</v>
      </c>
      <c r="AA103" s="18">
        <v>1155203</v>
      </c>
      <c r="AB103" s="18">
        <v>1116609</v>
      </c>
      <c r="AC103" s="19">
        <v>1456169</v>
      </c>
      <c r="AD103" s="18">
        <v>1162688</v>
      </c>
      <c r="AE103" s="18">
        <v>1078847</v>
      </c>
      <c r="AF103" s="18">
        <v>1158605</v>
      </c>
      <c r="AG103" s="18">
        <v>1244179</v>
      </c>
      <c r="AH103" s="18">
        <v>1238261</v>
      </c>
      <c r="AI103" s="24">
        <v>1185555</v>
      </c>
      <c r="AJ103" s="1">
        <v>1087479</v>
      </c>
      <c r="AK103" s="18">
        <v>1091129</v>
      </c>
      <c r="AL103" s="18">
        <v>1162735</v>
      </c>
      <c r="AM103" s="18">
        <v>993665</v>
      </c>
      <c r="AN103" s="18">
        <v>849049</v>
      </c>
      <c r="AO103" s="61">
        <v>812477</v>
      </c>
    </row>
    <row r="104" spans="22:41" ht="12">
      <c r="V104" s="138"/>
      <c r="W104" s="125"/>
      <c r="X104" s="16" t="s">
        <v>105</v>
      </c>
      <c r="Y104" s="18">
        <v>1927278</v>
      </c>
      <c r="Z104" s="18">
        <v>1963597</v>
      </c>
      <c r="AA104" s="18">
        <v>1794756</v>
      </c>
      <c r="AB104" s="18">
        <v>1724164</v>
      </c>
      <c r="AC104" s="19">
        <v>1806234</v>
      </c>
      <c r="AD104" s="18">
        <v>1662240</v>
      </c>
      <c r="AE104" s="18">
        <v>1559717</v>
      </c>
      <c r="AF104" s="18">
        <v>1174281</v>
      </c>
      <c r="AG104" s="18">
        <v>1089397</v>
      </c>
      <c r="AH104" s="18">
        <v>968725</v>
      </c>
      <c r="AI104" s="24">
        <v>791822</v>
      </c>
      <c r="AJ104" s="1">
        <v>814688</v>
      </c>
      <c r="AK104" s="18">
        <v>768048</v>
      </c>
      <c r="AL104" s="18">
        <v>968725</v>
      </c>
      <c r="AM104" s="18">
        <v>632459</v>
      </c>
      <c r="AN104" s="18">
        <v>520853</v>
      </c>
      <c r="AO104" s="61">
        <v>446361</v>
      </c>
    </row>
    <row r="105" spans="22:41" ht="12">
      <c r="V105" s="138"/>
      <c r="W105" s="125"/>
      <c r="X105" s="20" t="s">
        <v>12</v>
      </c>
      <c r="Y105" s="22">
        <f aca="true" t="shared" si="141" ref="Y105:AJ105">SUM(Y103:Y104)</f>
        <v>3331289</v>
      </c>
      <c r="Z105" s="22">
        <f t="shared" si="141"/>
        <v>3238228</v>
      </c>
      <c r="AA105" s="22">
        <f t="shared" si="141"/>
        <v>2949959</v>
      </c>
      <c r="AB105" s="22">
        <f t="shared" si="141"/>
        <v>2840773</v>
      </c>
      <c r="AC105" s="23">
        <f t="shared" si="141"/>
        <v>3262403</v>
      </c>
      <c r="AD105" s="22">
        <f t="shared" si="141"/>
        <v>2824928</v>
      </c>
      <c r="AE105" s="22">
        <f t="shared" si="141"/>
        <v>2638564</v>
      </c>
      <c r="AF105" s="22">
        <f t="shared" si="141"/>
        <v>2332886</v>
      </c>
      <c r="AG105" s="22">
        <f t="shared" si="141"/>
        <v>2333576</v>
      </c>
      <c r="AH105" s="22">
        <f t="shared" si="141"/>
        <v>2206986</v>
      </c>
      <c r="AI105" s="25">
        <f t="shared" si="141"/>
        <v>1977377</v>
      </c>
      <c r="AJ105" s="52">
        <f t="shared" si="141"/>
        <v>1902167</v>
      </c>
      <c r="AK105" s="22">
        <f>SUM(AK103:AK104)</f>
        <v>1859177</v>
      </c>
      <c r="AL105" s="22">
        <f>SUM(AL103:AL104)</f>
        <v>2131460</v>
      </c>
      <c r="AM105" s="22">
        <f>SUM(AM103:AM104)</f>
        <v>1626124</v>
      </c>
      <c r="AN105" s="22">
        <f>SUM(AN103:AN104)</f>
        <v>1369902</v>
      </c>
      <c r="AO105" s="62">
        <f>SUM(AO103:AO104)</f>
        <v>1258838</v>
      </c>
    </row>
    <row r="106" spans="22:41" ht="12">
      <c r="V106" s="138"/>
      <c r="W106" s="136"/>
      <c r="X106" s="26"/>
      <c r="Y106" s="30">
        <f aca="true" t="shared" si="142" ref="Y106:AJ106">Y105/$Y105*100</f>
        <v>100</v>
      </c>
      <c r="Z106" s="30">
        <f t="shared" si="142"/>
        <v>97.20645671990631</v>
      </c>
      <c r="AA106" s="30">
        <f t="shared" si="142"/>
        <v>88.55307960372096</v>
      </c>
      <c r="AB106" s="30">
        <f t="shared" si="142"/>
        <v>85.2754894576844</v>
      </c>
      <c r="AC106" s="30">
        <f t="shared" si="142"/>
        <v>97.932151788692</v>
      </c>
      <c r="AD106" s="30">
        <f t="shared" si="142"/>
        <v>84.799847746623</v>
      </c>
      <c r="AE106" s="30">
        <f t="shared" si="142"/>
        <v>79.2054967311452</v>
      </c>
      <c r="AF106" s="30">
        <f t="shared" si="142"/>
        <v>70.0295291102033</v>
      </c>
      <c r="AG106" s="30">
        <f t="shared" si="142"/>
        <v>70.0502418133041</v>
      </c>
      <c r="AH106" s="30">
        <f t="shared" si="142"/>
        <v>66.25021125456242</v>
      </c>
      <c r="AI106" s="80">
        <f t="shared" si="142"/>
        <v>59.35771408604897</v>
      </c>
      <c r="AJ106" s="53">
        <f t="shared" si="142"/>
        <v>57.100029448060496</v>
      </c>
      <c r="AK106" s="30">
        <f>AK105/$Y105*100</f>
        <v>55.80953798964905</v>
      </c>
      <c r="AL106" s="30">
        <f>AL105/$Y105*100</f>
        <v>63.98304079892198</v>
      </c>
      <c r="AM106" s="30">
        <f>AM105/$Y105*100</f>
        <v>48.81365741609329</v>
      </c>
      <c r="AN106" s="30">
        <f>AN105/$Y105*100</f>
        <v>41.12228029450462</v>
      </c>
      <c r="AO106" s="63">
        <f>AO105/$Y105*100</f>
        <v>37.7883155739415</v>
      </c>
    </row>
    <row r="107" spans="22:41" ht="12" customHeight="1">
      <c r="V107" s="138"/>
      <c r="W107" s="126" t="s">
        <v>12</v>
      </c>
      <c r="X107" s="16" t="s">
        <v>106</v>
      </c>
      <c r="Y107" s="18">
        <f aca="true" t="shared" si="143" ref="Y107:AO108">SUM(Y99,Y103)</f>
        <v>3019773</v>
      </c>
      <c r="Z107" s="18">
        <f t="shared" si="143"/>
        <v>4027958</v>
      </c>
      <c r="AA107" s="18">
        <f t="shared" si="143"/>
        <v>3714426</v>
      </c>
      <c r="AB107" s="18">
        <f t="shared" si="143"/>
        <v>4009305</v>
      </c>
      <c r="AC107" s="19">
        <f t="shared" si="143"/>
        <v>4476625</v>
      </c>
      <c r="AD107" s="18">
        <f t="shared" si="143"/>
        <v>4680114</v>
      </c>
      <c r="AE107" s="22">
        <f t="shared" si="143"/>
        <v>4740274</v>
      </c>
      <c r="AF107" s="22">
        <f t="shared" si="143"/>
        <v>4855771</v>
      </c>
      <c r="AG107" s="22">
        <f t="shared" si="143"/>
        <v>5248768</v>
      </c>
      <c r="AH107" s="22">
        <f t="shared" si="143"/>
        <v>5106301</v>
      </c>
      <c r="AI107" s="25">
        <f t="shared" si="143"/>
        <v>5172430</v>
      </c>
      <c r="AJ107" s="52">
        <f t="shared" si="143"/>
        <v>5084882</v>
      </c>
      <c r="AK107" s="18">
        <f t="shared" si="143"/>
        <v>5063934</v>
      </c>
      <c r="AL107" s="18">
        <f t="shared" si="143"/>
        <v>5564184</v>
      </c>
      <c r="AM107" s="18">
        <f>SUM(AM99,AM103)</f>
        <v>5518601</v>
      </c>
      <c r="AN107" s="18">
        <f t="shared" si="143"/>
        <v>5028567</v>
      </c>
      <c r="AO107" s="61">
        <f t="shared" si="143"/>
        <v>5785591</v>
      </c>
    </row>
    <row r="108" spans="22:41" ht="12">
      <c r="V108" s="138"/>
      <c r="W108" s="125"/>
      <c r="X108" s="16" t="s">
        <v>108</v>
      </c>
      <c r="Y108" s="18">
        <f t="shared" si="143"/>
        <v>4046217</v>
      </c>
      <c r="Z108" s="18">
        <f t="shared" si="143"/>
        <v>5047255</v>
      </c>
      <c r="AA108" s="18">
        <f t="shared" si="143"/>
        <v>4834680</v>
      </c>
      <c r="AB108" s="18">
        <f t="shared" si="143"/>
        <v>5259523</v>
      </c>
      <c r="AC108" s="19">
        <f t="shared" si="143"/>
        <v>5317014</v>
      </c>
      <c r="AD108" s="18">
        <f t="shared" si="143"/>
        <v>6517564</v>
      </c>
      <c r="AE108" s="18">
        <f t="shared" si="143"/>
        <v>7009108</v>
      </c>
      <c r="AF108" s="18">
        <f t="shared" si="143"/>
        <v>6848804</v>
      </c>
      <c r="AG108" s="18">
        <f t="shared" si="143"/>
        <v>6648582</v>
      </c>
      <c r="AH108" s="18">
        <f t="shared" si="143"/>
        <v>6663442</v>
      </c>
      <c r="AI108" s="24">
        <f t="shared" si="143"/>
        <v>6617200</v>
      </c>
      <c r="AJ108" s="1">
        <f t="shared" si="143"/>
        <v>6414507</v>
      </c>
      <c r="AK108" s="18">
        <f t="shared" si="143"/>
        <v>6422919</v>
      </c>
      <c r="AL108" s="18">
        <f t="shared" si="143"/>
        <v>7227026</v>
      </c>
      <c r="AM108" s="18">
        <f>SUM(AM100,AM104)</f>
        <v>7281510</v>
      </c>
      <c r="AN108" s="18">
        <f t="shared" si="143"/>
        <v>7036767</v>
      </c>
      <c r="AO108" s="61">
        <f t="shared" si="143"/>
        <v>7767275</v>
      </c>
    </row>
    <row r="109" spans="22:41" ht="12">
      <c r="V109" s="138"/>
      <c r="W109" s="125"/>
      <c r="X109" s="20" t="s">
        <v>12</v>
      </c>
      <c r="Y109" s="22">
        <f aca="true" t="shared" si="144" ref="Y109:AJ109">SUM(Y107:Y108)</f>
        <v>7065990</v>
      </c>
      <c r="Z109" s="22">
        <f t="shared" si="144"/>
        <v>9075213</v>
      </c>
      <c r="AA109" s="22">
        <f t="shared" si="144"/>
        <v>8549106</v>
      </c>
      <c r="AB109" s="22">
        <f t="shared" si="144"/>
        <v>9268828</v>
      </c>
      <c r="AC109" s="23">
        <f t="shared" si="144"/>
        <v>9793639</v>
      </c>
      <c r="AD109" s="22">
        <f t="shared" si="144"/>
        <v>11197678</v>
      </c>
      <c r="AE109" s="22">
        <f t="shared" si="144"/>
        <v>11749382</v>
      </c>
      <c r="AF109" s="22">
        <f t="shared" si="144"/>
        <v>11704575</v>
      </c>
      <c r="AG109" s="22">
        <f t="shared" si="144"/>
        <v>11897350</v>
      </c>
      <c r="AH109" s="22">
        <f t="shared" si="144"/>
        <v>11769743</v>
      </c>
      <c r="AI109" s="25">
        <f t="shared" si="144"/>
        <v>11789630</v>
      </c>
      <c r="AJ109" s="52">
        <f t="shared" si="144"/>
        <v>11499389</v>
      </c>
      <c r="AK109" s="22">
        <f>SUM(AK107:AK108)</f>
        <v>11486853</v>
      </c>
      <c r="AL109" s="22">
        <f>SUM(AL107:AL108)</f>
        <v>12791210</v>
      </c>
      <c r="AM109" s="22">
        <f>SUM(AM107:AM108)</f>
        <v>12800111</v>
      </c>
      <c r="AN109" s="22">
        <f>SUM(AN107:AN108)</f>
        <v>12065334</v>
      </c>
      <c r="AO109" s="62">
        <f>SUM(AO107:AO108)</f>
        <v>13552866</v>
      </c>
    </row>
    <row r="110" spans="22:41" ht="12.75" thickBot="1">
      <c r="V110" s="140"/>
      <c r="W110" s="127"/>
      <c r="X110" s="35"/>
      <c r="Y110" s="39">
        <f aca="true" t="shared" si="145" ref="Y110:AJ110">Y109/$Y109*100</f>
        <v>100</v>
      </c>
      <c r="Z110" s="39">
        <f t="shared" si="145"/>
        <v>128.43512374062234</v>
      </c>
      <c r="AA110" s="39">
        <f t="shared" si="145"/>
        <v>120.98950040970904</v>
      </c>
      <c r="AB110" s="39">
        <f t="shared" si="145"/>
        <v>131.17522102352254</v>
      </c>
      <c r="AC110" s="39">
        <f t="shared" si="145"/>
        <v>138.60250297552076</v>
      </c>
      <c r="AD110" s="39">
        <f t="shared" si="145"/>
        <v>158.47288207314193</v>
      </c>
      <c r="AE110" s="39">
        <f t="shared" si="145"/>
        <v>166.2807617899261</v>
      </c>
      <c r="AF110" s="39">
        <f t="shared" si="145"/>
        <v>165.64663974899483</v>
      </c>
      <c r="AG110" s="39">
        <f t="shared" si="145"/>
        <v>168.37484910111675</v>
      </c>
      <c r="AH110" s="39">
        <f t="shared" si="145"/>
        <v>166.56891674061242</v>
      </c>
      <c r="AI110" s="43">
        <f t="shared" si="145"/>
        <v>166.85036350178814</v>
      </c>
      <c r="AJ110" s="56">
        <f t="shared" si="145"/>
        <v>162.74278621962387</v>
      </c>
      <c r="AK110" s="39">
        <f>AK109/$Y109*100</f>
        <v>162.5653730050566</v>
      </c>
      <c r="AL110" s="39">
        <f>AL109/$Y109*100</f>
        <v>181.02502267905842</v>
      </c>
      <c r="AM110" s="39">
        <f>AM109/$Y109*100</f>
        <v>181.1509922884125</v>
      </c>
      <c r="AN110" s="39">
        <f>AN109/$Y109*100</f>
        <v>170.7522088199955</v>
      </c>
      <c r="AO110" s="64">
        <f>AO109/$Y109*100</f>
        <v>191.80420578008176</v>
      </c>
    </row>
  </sheetData>
  <sheetProtection/>
  <mergeCells count="69">
    <mergeCell ref="A1:A2"/>
    <mergeCell ref="C1:C2"/>
    <mergeCell ref="V1:V2"/>
    <mergeCell ref="X1:X2"/>
    <mergeCell ref="AQ1:AQ2"/>
    <mergeCell ref="AS1:AS2"/>
    <mergeCell ref="A3:A14"/>
    <mergeCell ref="B3:B10"/>
    <mergeCell ref="V3:V14"/>
    <mergeCell ref="W3:W10"/>
    <mergeCell ref="AQ3:AQ14"/>
    <mergeCell ref="AR3:AR10"/>
    <mergeCell ref="B11:B14"/>
    <mergeCell ref="W11:W14"/>
    <mergeCell ref="AR11:AR14"/>
    <mergeCell ref="A15:A26"/>
    <mergeCell ref="B15:B22"/>
    <mergeCell ref="V15:V26"/>
    <mergeCell ref="W15:W22"/>
    <mergeCell ref="AQ15:AQ26"/>
    <mergeCell ref="AR15:AR22"/>
    <mergeCell ref="B23:B26"/>
    <mergeCell ref="W23:W26"/>
    <mergeCell ref="AR23:AR26"/>
    <mergeCell ref="A27:A38"/>
    <mergeCell ref="B27:B34"/>
    <mergeCell ref="V27:V38"/>
    <mergeCell ref="W27:W34"/>
    <mergeCell ref="AQ27:AQ38"/>
    <mergeCell ref="AR27:AR34"/>
    <mergeCell ref="B35:B38"/>
    <mergeCell ref="W35:W38"/>
    <mergeCell ref="AR35:AR38"/>
    <mergeCell ref="A39:A50"/>
    <mergeCell ref="B39:B46"/>
    <mergeCell ref="V39:V50"/>
    <mergeCell ref="W39:W46"/>
    <mergeCell ref="AQ39:AQ50"/>
    <mergeCell ref="AR39:AR46"/>
    <mergeCell ref="B47:B50"/>
    <mergeCell ref="W47:W50"/>
    <mergeCell ref="AR47:AR50"/>
    <mergeCell ref="A51:A62"/>
    <mergeCell ref="B51:B58"/>
    <mergeCell ref="V51:V62"/>
    <mergeCell ref="W51:W58"/>
    <mergeCell ref="B59:B62"/>
    <mergeCell ref="W59:W62"/>
    <mergeCell ref="A63:A74"/>
    <mergeCell ref="B63:B70"/>
    <mergeCell ref="V63:V74"/>
    <mergeCell ref="W63:W70"/>
    <mergeCell ref="B71:B74"/>
    <mergeCell ref="W71:W74"/>
    <mergeCell ref="A75:A86"/>
    <mergeCell ref="B75:B82"/>
    <mergeCell ref="V75:V86"/>
    <mergeCell ref="W75:W82"/>
    <mergeCell ref="B83:B86"/>
    <mergeCell ref="W83:W86"/>
    <mergeCell ref="V99:V110"/>
    <mergeCell ref="W99:W106"/>
    <mergeCell ref="W107:W110"/>
    <mergeCell ref="A87:A98"/>
    <mergeCell ref="B87:B94"/>
    <mergeCell ref="V87:V98"/>
    <mergeCell ref="W87:W94"/>
    <mergeCell ref="B95:B98"/>
    <mergeCell ref="W95:W98"/>
  </mergeCells>
  <printOptions horizontalCentered="1" verticalCentered="1"/>
  <pageMargins left="0" right="0" top="0" bottom="0" header="0.5118110236220472" footer="0.5118110236220472"/>
  <pageSetup horizontalDpi="600" verticalDpi="600" orientation="portrait" paperSize="8"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澤田 英郎</dc:creator>
  <cp:keywords/>
  <dc:description/>
  <cp:lastModifiedBy>yoshimi</cp:lastModifiedBy>
  <cp:lastPrinted>2005-03-28T04:34:00Z</cp:lastPrinted>
  <dcterms:created xsi:type="dcterms:W3CDTF">2001-08-20T08:54:29Z</dcterms:created>
  <dcterms:modified xsi:type="dcterms:W3CDTF">2012-08-28T05:05:12Z</dcterms:modified>
  <cp:category/>
  <cp:version/>
  <cp:contentType/>
  <cp:contentStatus/>
</cp:coreProperties>
</file>